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68"/>
  </bookViews>
  <sheets>
    <sheet name="тарификация" sheetId="7" r:id="rId1"/>
  </sheets>
  <definedNames>
    <definedName name="_xlnm._FilterDatabase" localSheetId="0" hidden="1">тарификация!$A$13:$BS$13</definedName>
    <definedName name="_xlnm.Print_Area" localSheetId="0">тарификация!$A$1:$BO$106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2" i="7" l="1"/>
  <c r="U102" i="7"/>
  <c r="W102" i="7"/>
  <c r="Y102" i="7"/>
  <c r="Z102" i="7"/>
  <c r="AA102" i="7"/>
  <c r="AC102" i="7"/>
  <c r="AE102" i="7"/>
  <c r="AG102" i="7"/>
  <c r="AI102" i="7"/>
  <c r="AK102" i="7"/>
  <c r="AM102" i="7"/>
  <c r="AO102" i="7"/>
  <c r="AQ102" i="7"/>
  <c r="AS102" i="7"/>
  <c r="AU102" i="7"/>
  <c r="AV102" i="7"/>
  <c r="AW102" i="7"/>
  <c r="AX102" i="7"/>
  <c r="AY102" i="7"/>
  <c r="AZ102" i="7"/>
  <c r="BA102" i="7"/>
  <c r="BB102" i="7"/>
  <c r="BC102" i="7"/>
  <c r="BD102" i="7"/>
  <c r="BF102" i="7"/>
  <c r="BH102" i="7"/>
  <c r="BJ102" i="7"/>
  <c r="BK102" i="7"/>
  <c r="BL102" i="7"/>
  <c r="O102" i="7"/>
  <c r="N102" i="7"/>
  <c r="M102" i="7"/>
  <c r="X14" i="7"/>
  <c r="V14" i="7"/>
  <c r="K14" i="7"/>
  <c r="AB14" i="7" s="1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4" i="7"/>
  <c r="X55" i="7"/>
  <c r="X56" i="7"/>
  <c r="X57" i="7"/>
  <c r="X58" i="7"/>
  <c r="X59" i="7"/>
  <c r="X60" i="7"/>
  <c r="X61" i="7"/>
  <c r="X62" i="7"/>
  <c r="X63" i="7"/>
  <c r="X64" i="7"/>
  <c r="X65" i="7"/>
  <c r="X66" i="7"/>
  <c r="X67" i="7"/>
  <c r="X68" i="7"/>
  <c r="X69" i="7"/>
  <c r="X70" i="7"/>
  <c r="X71" i="7"/>
  <c r="X72" i="7"/>
  <c r="X73" i="7"/>
  <c r="X74" i="7"/>
  <c r="X75" i="7"/>
  <c r="X76" i="7"/>
  <c r="X77" i="7"/>
  <c r="X78" i="7"/>
  <c r="X79" i="7"/>
  <c r="X80" i="7"/>
  <c r="X81" i="7"/>
  <c r="X82" i="7"/>
  <c r="X83" i="7"/>
  <c r="X84" i="7"/>
  <c r="X85" i="7"/>
  <c r="X86" i="7"/>
  <c r="X87" i="7"/>
  <c r="X88" i="7"/>
  <c r="X89" i="7"/>
  <c r="X90" i="7"/>
  <c r="X91" i="7"/>
  <c r="X92" i="7"/>
  <c r="X93" i="7"/>
  <c r="X94" i="7"/>
  <c r="X95" i="7"/>
  <c r="X96" i="7"/>
  <c r="X97" i="7"/>
  <c r="X98" i="7"/>
  <c r="X99" i="7"/>
  <c r="X100" i="7"/>
  <c r="X101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1" i="7"/>
  <c r="V42" i="7"/>
  <c r="V43" i="7"/>
  <c r="V44" i="7"/>
  <c r="V45" i="7"/>
  <c r="V46" i="7"/>
  <c r="V47" i="7"/>
  <c r="V48" i="7"/>
  <c r="V49" i="7"/>
  <c r="V50" i="7"/>
  <c r="V51" i="7"/>
  <c r="V52" i="7"/>
  <c r="V53" i="7"/>
  <c r="V54" i="7"/>
  <c r="V55" i="7"/>
  <c r="V56" i="7"/>
  <c r="V57" i="7"/>
  <c r="V58" i="7"/>
  <c r="V59" i="7"/>
  <c r="V60" i="7"/>
  <c r="V61" i="7"/>
  <c r="V62" i="7"/>
  <c r="V63" i="7"/>
  <c r="V64" i="7"/>
  <c r="V65" i="7"/>
  <c r="V66" i="7"/>
  <c r="V67" i="7"/>
  <c r="V68" i="7"/>
  <c r="V69" i="7"/>
  <c r="V70" i="7"/>
  <c r="V71" i="7"/>
  <c r="V72" i="7"/>
  <c r="V73" i="7"/>
  <c r="V74" i="7"/>
  <c r="V75" i="7"/>
  <c r="V76" i="7"/>
  <c r="V77" i="7"/>
  <c r="V78" i="7"/>
  <c r="V79" i="7"/>
  <c r="V80" i="7"/>
  <c r="V81" i="7"/>
  <c r="V82" i="7"/>
  <c r="V83" i="7"/>
  <c r="V84" i="7"/>
  <c r="V85" i="7"/>
  <c r="V86" i="7"/>
  <c r="V87" i="7"/>
  <c r="V88" i="7"/>
  <c r="V89" i="7"/>
  <c r="V90" i="7"/>
  <c r="V91" i="7"/>
  <c r="V92" i="7"/>
  <c r="V93" i="7"/>
  <c r="V94" i="7"/>
  <c r="V95" i="7"/>
  <c r="V96" i="7"/>
  <c r="V97" i="7"/>
  <c r="V98" i="7"/>
  <c r="V99" i="7"/>
  <c r="V100" i="7"/>
  <c r="V101" i="7"/>
  <c r="T15" i="7"/>
  <c r="T16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T40" i="7"/>
  <c r="T41" i="7"/>
  <c r="T42" i="7"/>
  <c r="T43" i="7"/>
  <c r="T44" i="7"/>
  <c r="T45" i="7"/>
  <c r="T46" i="7"/>
  <c r="T47" i="7"/>
  <c r="T48" i="7"/>
  <c r="T49" i="7"/>
  <c r="T50" i="7"/>
  <c r="T51" i="7"/>
  <c r="T52" i="7"/>
  <c r="T53" i="7"/>
  <c r="T54" i="7"/>
  <c r="T55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70" i="7"/>
  <c r="T71" i="7"/>
  <c r="T72" i="7"/>
  <c r="T73" i="7"/>
  <c r="T74" i="7"/>
  <c r="T75" i="7"/>
  <c r="T76" i="7"/>
  <c r="T77" i="7"/>
  <c r="T78" i="7"/>
  <c r="T79" i="7"/>
  <c r="T80" i="7"/>
  <c r="T81" i="7"/>
  <c r="T82" i="7"/>
  <c r="T83" i="7"/>
  <c r="T84" i="7"/>
  <c r="T85" i="7"/>
  <c r="T86" i="7"/>
  <c r="T87" i="7"/>
  <c r="T88" i="7"/>
  <c r="T89" i="7"/>
  <c r="T90" i="7"/>
  <c r="T91" i="7"/>
  <c r="T92" i="7"/>
  <c r="T93" i="7"/>
  <c r="T94" i="7"/>
  <c r="T95" i="7"/>
  <c r="T96" i="7"/>
  <c r="T97" i="7"/>
  <c r="T98" i="7"/>
  <c r="T99" i="7"/>
  <c r="T100" i="7"/>
  <c r="T101" i="7"/>
  <c r="T14" i="7"/>
  <c r="X102" i="7" l="1"/>
  <c r="T102" i="7"/>
  <c r="V102" i="7"/>
  <c r="Q14" i="7"/>
  <c r="R14" i="7"/>
  <c r="BI14" i="7" l="1"/>
  <c r="BI102" i="7" s="1"/>
  <c r="BG25" i="7"/>
  <c r="BG102" i="7" s="1"/>
  <c r="AT14" i="7"/>
  <c r="AR15" i="7"/>
  <c r="AR16" i="7"/>
  <c r="AR17" i="7"/>
  <c r="AR18" i="7"/>
  <c r="AR19" i="7"/>
  <c r="AR20" i="7"/>
  <c r="AR21" i="7"/>
  <c r="AR22" i="7"/>
  <c r="AR23" i="7"/>
  <c r="AR24" i="7"/>
  <c r="AR25" i="7"/>
  <c r="AR26" i="7"/>
  <c r="AR27" i="7"/>
  <c r="AR28" i="7"/>
  <c r="AR29" i="7"/>
  <c r="AR30" i="7"/>
  <c r="AR31" i="7"/>
  <c r="AR32" i="7"/>
  <c r="AR33" i="7"/>
  <c r="AR34" i="7"/>
  <c r="AR35" i="7"/>
  <c r="AR36" i="7"/>
  <c r="AR37" i="7"/>
  <c r="AR38" i="7"/>
  <c r="AR39" i="7"/>
  <c r="AR40" i="7"/>
  <c r="AR41" i="7"/>
  <c r="AR42" i="7"/>
  <c r="AR43" i="7"/>
  <c r="AR44" i="7"/>
  <c r="AR45" i="7"/>
  <c r="AR46" i="7"/>
  <c r="AR47" i="7"/>
  <c r="AR48" i="7"/>
  <c r="AR49" i="7"/>
  <c r="AR50" i="7"/>
  <c r="AR51" i="7"/>
  <c r="AR52" i="7"/>
  <c r="AR53" i="7"/>
  <c r="AR54" i="7"/>
  <c r="AR55" i="7"/>
  <c r="AR56" i="7"/>
  <c r="AR57" i="7"/>
  <c r="AR58" i="7"/>
  <c r="AR59" i="7"/>
  <c r="AR60" i="7"/>
  <c r="AR61" i="7"/>
  <c r="AR62" i="7"/>
  <c r="AR63" i="7"/>
  <c r="AR64" i="7"/>
  <c r="AR65" i="7"/>
  <c r="AR66" i="7"/>
  <c r="AR67" i="7"/>
  <c r="AR68" i="7"/>
  <c r="AR69" i="7"/>
  <c r="AR70" i="7"/>
  <c r="AR71" i="7"/>
  <c r="AR72" i="7"/>
  <c r="AR73" i="7"/>
  <c r="AR74" i="7"/>
  <c r="AR75" i="7"/>
  <c r="AR76" i="7"/>
  <c r="AR77" i="7"/>
  <c r="AR78" i="7"/>
  <c r="AR79" i="7"/>
  <c r="AR80" i="7"/>
  <c r="AR81" i="7"/>
  <c r="AR82" i="7"/>
  <c r="AR83" i="7"/>
  <c r="AR84" i="7"/>
  <c r="AR85" i="7"/>
  <c r="AR86" i="7"/>
  <c r="AR87" i="7"/>
  <c r="AR88" i="7"/>
  <c r="AR89" i="7"/>
  <c r="AR90" i="7"/>
  <c r="AR91" i="7"/>
  <c r="AR92" i="7"/>
  <c r="AR93" i="7"/>
  <c r="AR94" i="7"/>
  <c r="AR95" i="7"/>
  <c r="AR96" i="7"/>
  <c r="AR97" i="7"/>
  <c r="AR98" i="7"/>
  <c r="AR99" i="7"/>
  <c r="AR100" i="7"/>
  <c r="AR101" i="7"/>
  <c r="AR14" i="7"/>
  <c r="AP15" i="7"/>
  <c r="AP16" i="7"/>
  <c r="AP17" i="7"/>
  <c r="AP18" i="7"/>
  <c r="AP19" i="7"/>
  <c r="AP20" i="7"/>
  <c r="AP21" i="7"/>
  <c r="AP22" i="7"/>
  <c r="AP23" i="7"/>
  <c r="AP24" i="7"/>
  <c r="AP25" i="7"/>
  <c r="AP26" i="7"/>
  <c r="AP27" i="7"/>
  <c r="AP28" i="7"/>
  <c r="AP29" i="7"/>
  <c r="AP30" i="7"/>
  <c r="AP31" i="7"/>
  <c r="AP32" i="7"/>
  <c r="AP33" i="7"/>
  <c r="AP34" i="7"/>
  <c r="AP35" i="7"/>
  <c r="AP36" i="7"/>
  <c r="AP37" i="7"/>
  <c r="AP38" i="7"/>
  <c r="AP39" i="7"/>
  <c r="AP40" i="7"/>
  <c r="AP41" i="7"/>
  <c r="AP42" i="7"/>
  <c r="AP43" i="7"/>
  <c r="AP44" i="7"/>
  <c r="AP45" i="7"/>
  <c r="AP46" i="7"/>
  <c r="AP47" i="7"/>
  <c r="AP48" i="7"/>
  <c r="AP49" i="7"/>
  <c r="AP50" i="7"/>
  <c r="AP51" i="7"/>
  <c r="AP52" i="7"/>
  <c r="AP53" i="7"/>
  <c r="AP54" i="7"/>
  <c r="AP55" i="7"/>
  <c r="AP56" i="7"/>
  <c r="AP57" i="7"/>
  <c r="AP58" i="7"/>
  <c r="AP59" i="7"/>
  <c r="AP60" i="7"/>
  <c r="AP61" i="7"/>
  <c r="AP62" i="7"/>
  <c r="AP63" i="7"/>
  <c r="AP64" i="7"/>
  <c r="AP65" i="7"/>
  <c r="AP66" i="7"/>
  <c r="AP67" i="7"/>
  <c r="AP68" i="7"/>
  <c r="AP69" i="7"/>
  <c r="AP70" i="7"/>
  <c r="AP71" i="7"/>
  <c r="AP72" i="7"/>
  <c r="AP73" i="7"/>
  <c r="AP74" i="7"/>
  <c r="AP75" i="7"/>
  <c r="AP76" i="7"/>
  <c r="AP77" i="7"/>
  <c r="AP78" i="7"/>
  <c r="AP79" i="7"/>
  <c r="AP80" i="7"/>
  <c r="AP81" i="7"/>
  <c r="AP82" i="7"/>
  <c r="AP83" i="7"/>
  <c r="AP84" i="7"/>
  <c r="AP85" i="7"/>
  <c r="AP86" i="7"/>
  <c r="AP87" i="7"/>
  <c r="AP88" i="7"/>
  <c r="AP89" i="7"/>
  <c r="AP90" i="7"/>
  <c r="AP91" i="7"/>
  <c r="AP92" i="7"/>
  <c r="AP93" i="7"/>
  <c r="AP94" i="7"/>
  <c r="AP95" i="7"/>
  <c r="AP96" i="7"/>
  <c r="AP97" i="7"/>
  <c r="AP98" i="7"/>
  <c r="AP99" i="7"/>
  <c r="AP100" i="7"/>
  <c r="AP101" i="7"/>
  <c r="AP14" i="7"/>
  <c r="AN15" i="7"/>
  <c r="AN16" i="7"/>
  <c r="AN17" i="7"/>
  <c r="AN18" i="7"/>
  <c r="AN19" i="7"/>
  <c r="AN20" i="7"/>
  <c r="AN21" i="7"/>
  <c r="AN22" i="7"/>
  <c r="AN23" i="7"/>
  <c r="AN24" i="7"/>
  <c r="AN25" i="7"/>
  <c r="AN26" i="7"/>
  <c r="AN27" i="7"/>
  <c r="AN28" i="7"/>
  <c r="AN29" i="7"/>
  <c r="AN30" i="7"/>
  <c r="AN31" i="7"/>
  <c r="AN32" i="7"/>
  <c r="AN33" i="7"/>
  <c r="AN34" i="7"/>
  <c r="AN35" i="7"/>
  <c r="AN36" i="7"/>
  <c r="AN37" i="7"/>
  <c r="AN38" i="7"/>
  <c r="AN39" i="7"/>
  <c r="AN40" i="7"/>
  <c r="AN41" i="7"/>
  <c r="AN42" i="7"/>
  <c r="AN43" i="7"/>
  <c r="AN44" i="7"/>
  <c r="AN45" i="7"/>
  <c r="AN46" i="7"/>
  <c r="AN47" i="7"/>
  <c r="AN48" i="7"/>
  <c r="AN49" i="7"/>
  <c r="AN50" i="7"/>
  <c r="AN51" i="7"/>
  <c r="AN52" i="7"/>
  <c r="AN53" i="7"/>
  <c r="AN54" i="7"/>
  <c r="AN55" i="7"/>
  <c r="AN56" i="7"/>
  <c r="AN57" i="7"/>
  <c r="AN58" i="7"/>
  <c r="AN59" i="7"/>
  <c r="AN60" i="7"/>
  <c r="AN61" i="7"/>
  <c r="AN62" i="7"/>
  <c r="AN63" i="7"/>
  <c r="AN64" i="7"/>
  <c r="AN65" i="7"/>
  <c r="AN66" i="7"/>
  <c r="AN67" i="7"/>
  <c r="AN68" i="7"/>
  <c r="AN69" i="7"/>
  <c r="AN70" i="7"/>
  <c r="AN71" i="7"/>
  <c r="AN72" i="7"/>
  <c r="AN73" i="7"/>
  <c r="AN74" i="7"/>
  <c r="AN75" i="7"/>
  <c r="AN76" i="7"/>
  <c r="AN77" i="7"/>
  <c r="AN78" i="7"/>
  <c r="AN79" i="7"/>
  <c r="AN80" i="7"/>
  <c r="AN81" i="7"/>
  <c r="AN82" i="7"/>
  <c r="AN83" i="7"/>
  <c r="AN84" i="7"/>
  <c r="AN85" i="7"/>
  <c r="AN86" i="7"/>
  <c r="AN87" i="7"/>
  <c r="AN88" i="7"/>
  <c r="AN89" i="7"/>
  <c r="AN90" i="7"/>
  <c r="AN91" i="7"/>
  <c r="AN92" i="7"/>
  <c r="AN93" i="7"/>
  <c r="AN94" i="7"/>
  <c r="AN95" i="7"/>
  <c r="AN96" i="7"/>
  <c r="AN97" i="7"/>
  <c r="AN98" i="7"/>
  <c r="AN99" i="7"/>
  <c r="AN100" i="7"/>
  <c r="AN101" i="7"/>
  <c r="AN14" i="7"/>
  <c r="AL15" i="7"/>
  <c r="AL16" i="7"/>
  <c r="AL17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L36" i="7"/>
  <c r="AL37" i="7"/>
  <c r="AL38" i="7"/>
  <c r="AL39" i="7"/>
  <c r="AL40" i="7"/>
  <c r="AL41" i="7"/>
  <c r="AL42" i="7"/>
  <c r="AL43" i="7"/>
  <c r="AL44" i="7"/>
  <c r="AL45" i="7"/>
  <c r="AL46" i="7"/>
  <c r="AL47" i="7"/>
  <c r="AL48" i="7"/>
  <c r="AL49" i="7"/>
  <c r="AL50" i="7"/>
  <c r="AL51" i="7"/>
  <c r="AL52" i="7"/>
  <c r="AL53" i="7"/>
  <c r="AL54" i="7"/>
  <c r="AL55" i="7"/>
  <c r="AL56" i="7"/>
  <c r="AL57" i="7"/>
  <c r="AL58" i="7"/>
  <c r="AL59" i="7"/>
  <c r="AL60" i="7"/>
  <c r="AL61" i="7"/>
  <c r="AL62" i="7"/>
  <c r="AL63" i="7"/>
  <c r="AL64" i="7"/>
  <c r="AL65" i="7"/>
  <c r="AL66" i="7"/>
  <c r="AL67" i="7"/>
  <c r="AL68" i="7"/>
  <c r="AL69" i="7"/>
  <c r="AL70" i="7"/>
  <c r="AL71" i="7"/>
  <c r="AL72" i="7"/>
  <c r="AL73" i="7"/>
  <c r="AL74" i="7"/>
  <c r="AL75" i="7"/>
  <c r="AL76" i="7"/>
  <c r="AL77" i="7"/>
  <c r="AL78" i="7"/>
  <c r="AL79" i="7"/>
  <c r="AL80" i="7"/>
  <c r="AL81" i="7"/>
  <c r="AL82" i="7"/>
  <c r="AL83" i="7"/>
  <c r="AL84" i="7"/>
  <c r="AL85" i="7"/>
  <c r="AL86" i="7"/>
  <c r="AL87" i="7"/>
  <c r="AL88" i="7"/>
  <c r="AL89" i="7"/>
  <c r="AL90" i="7"/>
  <c r="AL91" i="7"/>
  <c r="AL92" i="7"/>
  <c r="AL93" i="7"/>
  <c r="AL94" i="7"/>
  <c r="AL95" i="7"/>
  <c r="AL96" i="7"/>
  <c r="AL97" i="7"/>
  <c r="AL98" i="7"/>
  <c r="AL99" i="7"/>
  <c r="AL100" i="7"/>
  <c r="AL101" i="7"/>
  <c r="AL14" i="7"/>
  <c r="AH14" i="7"/>
  <c r="AJ14" i="7"/>
  <c r="AJ15" i="7"/>
  <c r="AJ16" i="7"/>
  <c r="AJ17" i="7"/>
  <c r="AJ18" i="7"/>
  <c r="AJ19" i="7"/>
  <c r="AJ20" i="7"/>
  <c r="AJ21" i="7"/>
  <c r="AJ22" i="7"/>
  <c r="AJ23" i="7"/>
  <c r="AJ24" i="7"/>
  <c r="AJ25" i="7"/>
  <c r="AJ26" i="7"/>
  <c r="AJ27" i="7"/>
  <c r="AJ28" i="7"/>
  <c r="AJ29" i="7"/>
  <c r="AJ30" i="7"/>
  <c r="AJ31" i="7"/>
  <c r="AJ32" i="7"/>
  <c r="AJ33" i="7"/>
  <c r="AJ34" i="7"/>
  <c r="AJ35" i="7"/>
  <c r="AJ36" i="7"/>
  <c r="AJ37" i="7"/>
  <c r="AJ38" i="7"/>
  <c r="AJ39" i="7"/>
  <c r="AJ40" i="7"/>
  <c r="AJ41" i="7"/>
  <c r="AJ42" i="7"/>
  <c r="AJ43" i="7"/>
  <c r="AJ44" i="7"/>
  <c r="AJ45" i="7"/>
  <c r="AJ46" i="7"/>
  <c r="AJ47" i="7"/>
  <c r="AJ48" i="7"/>
  <c r="AJ49" i="7"/>
  <c r="AJ50" i="7"/>
  <c r="AJ51" i="7"/>
  <c r="AJ52" i="7"/>
  <c r="AJ53" i="7"/>
  <c r="AJ54" i="7"/>
  <c r="AJ55" i="7"/>
  <c r="AJ56" i="7"/>
  <c r="AJ57" i="7"/>
  <c r="AJ58" i="7"/>
  <c r="AJ59" i="7"/>
  <c r="AJ60" i="7"/>
  <c r="AJ61" i="7"/>
  <c r="AJ62" i="7"/>
  <c r="AJ63" i="7"/>
  <c r="AJ64" i="7"/>
  <c r="AJ65" i="7"/>
  <c r="AJ66" i="7"/>
  <c r="AJ67" i="7"/>
  <c r="AJ68" i="7"/>
  <c r="AJ69" i="7"/>
  <c r="AJ70" i="7"/>
  <c r="AJ71" i="7"/>
  <c r="AJ72" i="7"/>
  <c r="AJ73" i="7"/>
  <c r="AJ74" i="7"/>
  <c r="AJ75" i="7"/>
  <c r="AJ76" i="7"/>
  <c r="AJ77" i="7"/>
  <c r="AJ78" i="7"/>
  <c r="AJ79" i="7"/>
  <c r="AJ80" i="7"/>
  <c r="AJ81" i="7"/>
  <c r="AJ82" i="7"/>
  <c r="AJ83" i="7"/>
  <c r="AJ84" i="7"/>
  <c r="AJ85" i="7"/>
  <c r="AJ86" i="7"/>
  <c r="AJ87" i="7"/>
  <c r="AJ88" i="7"/>
  <c r="AJ89" i="7"/>
  <c r="AJ90" i="7"/>
  <c r="AJ91" i="7"/>
  <c r="AJ92" i="7"/>
  <c r="AJ93" i="7"/>
  <c r="AJ94" i="7"/>
  <c r="AJ95" i="7"/>
  <c r="AJ96" i="7"/>
  <c r="AJ97" i="7"/>
  <c r="AJ98" i="7"/>
  <c r="AJ99" i="7"/>
  <c r="AJ100" i="7"/>
  <c r="AJ101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D14" i="7"/>
  <c r="AF14" i="7"/>
  <c r="P80" i="7"/>
  <c r="K15" i="7"/>
  <c r="AD15" i="7" s="1"/>
  <c r="K16" i="7"/>
  <c r="AT16" i="7" s="1"/>
  <c r="K17" i="7"/>
  <c r="K18" i="7"/>
  <c r="AT18" i="7" s="1"/>
  <c r="K19" i="7"/>
  <c r="AD19" i="7" s="1"/>
  <c r="K20" i="7"/>
  <c r="AB20" i="7" s="1"/>
  <c r="K21" i="7"/>
  <c r="AD21" i="7" s="1"/>
  <c r="K22" i="7"/>
  <c r="K23" i="7"/>
  <c r="Q23" i="7" s="1"/>
  <c r="K24" i="7"/>
  <c r="Q24" i="7" s="1"/>
  <c r="K25" i="7"/>
  <c r="Q25" i="7" s="1"/>
  <c r="K26" i="7"/>
  <c r="AT26" i="7" s="1"/>
  <c r="K27" i="7"/>
  <c r="AD27" i="7" s="1"/>
  <c r="K28" i="7"/>
  <c r="K29" i="7"/>
  <c r="K30" i="7"/>
  <c r="AB30" i="7" s="1"/>
  <c r="K31" i="7"/>
  <c r="Q31" i="7" s="1"/>
  <c r="K32" i="7"/>
  <c r="AT32" i="7" s="1"/>
  <c r="K33" i="7"/>
  <c r="K34" i="7"/>
  <c r="AT34" i="7" s="1"/>
  <c r="K35" i="7"/>
  <c r="AD35" i="7" s="1"/>
  <c r="K36" i="7"/>
  <c r="AB36" i="7" s="1"/>
  <c r="K37" i="7"/>
  <c r="K38" i="7"/>
  <c r="K39" i="7"/>
  <c r="AD39" i="7" s="1"/>
  <c r="K40" i="7"/>
  <c r="AB40" i="7" s="1"/>
  <c r="K41" i="7"/>
  <c r="AB41" i="7" s="1"/>
  <c r="K42" i="7"/>
  <c r="AT42" i="7" s="1"/>
  <c r="K43" i="7"/>
  <c r="AD43" i="7" s="1"/>
  <c r="K44" i="7"/>
  <c r="K45" i="7"/>
  <c r="K46" i="7"/>
  <c r="AB46" i="7" s="1"/>
  <c r="K47" i="7"/>
  <c r="AD47" i="7" s="1"/>
  <c r="K48" i="7"/>
  <c r="AT48" i="7" s="1"/>
  <c r="K49" i="7"/>
  <c r="K50" i="7"/>
  <c r="AT50" i="7" s="1"/>
  <c r="K51" i="7"/>
  <c r="K52" i="7"/>
  <c r="AB52" i="7" s="1"/>
  <c r="K53" i="7"/>
  <c r="K54" i="7"/>
  <c r="K55" i="7"/>
  <c r="K56" i="7"/>
  <c r="AF56" i="7" s="1"/>
  <c r="K57" i="7"/>
  <c r="K58" i="7"/>
  <c r="AT58" i="7" s="1"/>
  <c r="K59" i="7"/>
  <c r="K60" i="7"/>
  <c r="K61" i="7"/>
  <c r="K62" i="7"/>
  <c r="AB62" i="7" s="1"/>
  <c r="K63" i="7"/>
  <c r="K64" i="7"/>
  <c r="AT64" i="7" s="1"/>
  <c r="K65" i="7"/>
  <c r="K66" i="7"/>
  <c r="AT66" i="7" s="1"/>
  <c r="K67" i="7"/>
  <c r="K68" i="7"/>
  <c r="P68" i="7" s="1"/>
  <c r="K69" i="7"/>
  <c r="K70" i="7"/>
  <c r="Q70" i="7" s="1"/>
  <c r="K71" i="7"/>
  <c r="P71" i="7" s="1"/>
  <c r="K72" i="7"/>
  <c r="AB72" i="7" s="1"/>
  <c r="K73" i="7"/>
  <c r="K74" i="7"/>
  <c r="AT74" i="7" s="1"/>
  <c r="K75" i="7"/>
  <c r="K76" i="7"/>
  <c r="K77" i="7"/>
  <c r="K78" i="7"/>
  <c r="AB78" i="7" s="1"/>
  <c r="K79" i="7"/>
  <c r="K80" i="7"/>
  <c r="AT80" i="7" s="1"/>
  <c r="K81" i="7"/>
  <c r="K82" i="7"/>
  <c r="AT82" i="7" s="1"/>
  <c r="K83" i="7"/>
  <c r="K84" i="7"/>
  <c r="AD84" i="7" s="1"/>
  <c r="K85" i="7"/>
  <c r="K86" i="7"/>
  <c r="K87" i="7"/>
  <c r="K88" i="7"/>
  <c r="P88" i="7" s="1"/>
  <c r="K89" i="7"/>
  <c r="P89" i="7" s="1"/>
  <c r="K90" i="7"/>
  <c r="AT90" i="7" s="1"/>
  <c r="K91" i="7"/>
  <c r="K92" i="7"/>
  <c r="AB92" i="7" s="1"/>
  <c r="K93" i="7"/>
  <c r="K94" i="7"/>
  <c r="K95" i="7"/>
  <c r="K96" i="7"/>
  <c r="AT96" i="7" s="1"/>
  <c r="K97" i="7"/>
  <c r="Q97" i="7" s="1"/>
  <c r="K98" i="7"/>
  <c r="AT98" i="7" s="1"/>
  <c r="K99" i="7"/>
  <c r="P99" i="7" s="1"/>
  <c r="K100" i="7"/>
  <c r="AB100" i="7" s="1"/>
  <c r="K101" i="7"/>
  <c r="AF24" i="7" l="1"/>
  <c r="R23" i="7"/>
  <c r="AD96" i="7"/>
  <c r="R19" i="7"/>
  <c r="P19" i="7"/>
  <c r="AF88" i="7"/>
  <c r="Q88" i="7"/>
  <c r="AF64" i="7"/>
  <c r="P31" i="7"/>
  <c r="R43" i="7"/>
  <c r="AB68" i="7"/>
  <c r="P27" i="7"/>
  <c r="R27" i="7"/>
  <c r="AD23" i="7"/>
  <c r="AF96" i="7"/>
  <c r="AF32" i="7"/>
  <c r="P42" i="7"/>
  <c r="Q34" i="7"/>
  <c r="P90" i="7"/>
  <c r="R82" i="7"/>
  <c r="AF80" i="7"/>
  <c r="AF48" i="7"/>
  <c r="AF16" i="7"/>
  <c r="P84" i="7"/>
  <c r="P52" i="7"/>
  <c r="P23" i="7"/>
  <c r="BM23" i="7" s="1"/>
  <c r="Q42" i="7"/>
  <c r="R31" i="7"/>
  <c r="AB84" i="7"/>
  <c r="AD31" i="7"/>
  <c r="AF72" i="7"/>
  <c r="AF40" i="7"/>
  <c r="AT101" i="7"/>
  <c r="AF101" i="7"/>
  <c r="Q101" i="7"/>
  <c r="R101" i="7"/>
  <c r="P93" i="7"/>
  <c r="AT93" i="7"/>
  <c r="AF93" i="7"/>
  <c r="AD93" i="7"/>
  <c r="AT85" i="7"/>
  <c r="AF85" i="7"/>
  <c r="AB85" i="7"/>
  <c r="Q85" i="7"/>
  <c r="Q81" i="7"/>
  <c r="AT81" i="7"/>
  <c r="AF81" i="7"/>
  <c r="AD81" i="7"/>
  <c r="AB81" i="7"/>
  <c r="AT73" i="7"/>
  <c r="AF73" i="7"/>
  <c r="AD73" i="7"/>
  <c r="P73" i="7"/>
  <c r="AT69" i="7"/>
  <c r="AF69" i="7"/>
  <c r="AB69" i="7"/>
  <c r="P69" i="7"/>
  <c r="R61" i="7"/>
  <c r="AT61" i="7"/>
  <c r="AF61" i="7"/>
  <c r="Q53" i="7"/>
  <c r="AT53" i="7"/>
  <c r="AF53" i="7"/>
  <c r="AB53" i="7"/>
  <c r="R53" i="7"/>
  <c r="R45" i="7"/>
  <c r="AT45" i="7"/>
  <c r="AF45" i="7"/>
  <c r="R37" i="7"/>
  <c r="AT37" i="7"/>
  <c r="AF37" i="7"/>
  <c r="AB37" i="7"/>
  <c r="AT29" i="7"/>
  <c r="AF29" i="7"/>
  <c r="R29" i="7"/>
  <c r="P29" i="7"/>
  <c r="AT17" i="7"/>
  <c r="AF17" i="7"/>
  <c r="AD17" i="7"/>
  <c r="AB17" i="7"/>
  <c r="R17" i="7"/>
  <c r="P17" i="7"/>
  <c r="AT99" i="7"/>
  <c r="AF99" i="7"/>
  <c r="R99" i="7"/>
  <c r="AD99" i="7"/>
  <c r="AB99" i="7"/>
  <c r="P95" i="7"/>
  <c r="AT95" i="7"/>
  <c r="AF95" i="7"/>
  <c r="AB95" i="7"/>
  <c r="R91" i="7"/>
  <c r="AT91" i="7"/>
  <c r="AF91" i="7"/>
  <c r="AB91" i="7"/>
  <c r="AT87" i="7"/>
  <c r="AF87" i="7"/>
  <c r="AB87" i="7"/>
  <c r="AD87" i="7"/>
  <c r="P87" i="7"/>
  <c r="AT83" i="7"/>
  <c r="AF83" i="7"/>
  <c r="AB83" i="7"/>
  <c r="R83" i="7"/>
  <c r="AD83" i="7"/>
  <c r="Q79" i="7"/>
  <c r="AT79" i="7"/>
  <c r="AF79" i="7"/>
  <c r="AB79" i="7"/>
  <c r="AT75" i="7"/>
  <c r="AF75" i="7"/>
  <c r="AB75" i="7"/>
  <c r="R75" i="7"/>
  <c r="AD75" i="7"/>
  <c r="AT71" i="7"/>
  <c r="AF71" i="7"/>
  <c r="AB71" i="7"/>
  <c r="Q71" i="7"/>
  <c r="R71" i="7"/>
  <c r="AT67" i="7"/>
  <c r="AF67" i="7"/>
  <c r="AB67" i="7"/>
  <c r="Q67" i="7"/>
  <c r="AD67" i="7"/>
  <c r="R67" i="7"/>
  <c r="P63" i="7"/>
  <c r="AT63" i="7"/>
  <c r="AF63" i="7"/>
  <c r="AB63" i="7"/>
  <c r="Q63" i="7"/>
  <c r="R59" i="7"/>
  <c r="AT59" i="7"/>
  <c r="AF59" i="7"/>
  <c r="AB59" i="7"/>
  <c r="AD59" i="7"/>
  <c r="Q55" i="7"/>
  <c r="AT55" i="7"/>
  <c r="AF55" i="7"/>
  <c r="AB55" i="7"/>
  <c r="P55" i="7"/>
  <c r="Q51" i="7"/>
  <c r="AT51" i="7"/>
  <c r="AF51" i="7"/>
  <c r="AB51" i="7"/>
  <c r="AD51" i="7"/>
  <c r="P75" i="7"/>
  <c r="Q99" i="7"/>
  <c r="Q83" i="7"/>
  <c r="Q61" i="7"/>
  <c r="Q17" i="7"/>
  <c r="R87" i="7"/>
  <c r="R73" i="7"/>
  <c r="R55" i="7"/>
  <c r="AB101" i="7"/>
  <c r="AB93" i="7"/>
  <c r="AB73" i="7"/>
  <c r="AD85" i="7"/>
  <c r="AD71" i="7"/>
  <c r="AD55" i="7"/>
  <c r="R98" i="7"/>
  <c r="AD98" i="7"/>
  <c r="AB98" i="7"/>
  <c r="R94" i="7"/>
  <c r="AD94" i="7"/>
  <c r="AB94" i="7"/>
  <c r="AT94" i="7"/>
  <c r="AF94" i="7"/>
  <c r="R90" i="7"/>
  <c r="AD90" i="7"/>
  <c r="AB90" i="7"/>
  <c r="R86" i="7"/>
  <c r="AD86" i="7"/>
  <c r="AT86" i="7"/>
  <c r="AF86" i="7"/>
  <c r="AB86" i="7"/>
  <c r="AD82" i="7"/>
  <c r="P82" i="7"/>
  <c r="P78" i="7"/>
  <c r="AD78" i="7"/>
  <c r="Q78" i="7"/>
  <c r="AT78" i="7"/>
  <c r="AF78" i="7"/>
  <c r="R78" i="7"/>
  <c r="R74" i="7"/>
  <c r="AD74" i="7"/>
  <c r="AB74" i="7"/>
  <c r="AD70" i="7"/>
  <c r="R70" i="7"/>
  <c r="AT70" i="7"/>
  <c r="AF70" i="7"/>
  <c r="AB70" i="7"/>
  <c r="R66" i="7"/>
  <c r="AD66" i="7"/>
  <c r="AD62" i="7"/>
  <c r="R62" i="7"/>
  <c r="Q62" i="7"/>
  <c r="P62" i="7"/>
  <c r="AT62" i="7"/>
  <c r="AF62" i="7"/>
  <c r="R58" i="7"/>
  <c r="AD58" i="7"/>
  <c r="AB58" i="7"/>
  <c r="Q54" i="7"/>
  <c r="AD54" i="7"/>
  <c r="AT54" i="7"/>
  <c r="AF54" i="7"/>
  <c r="AB54" i="7"/>
  <c r="Q50" i="7"/>
  <c r="AD50" i="7"/>
  <c r="P46" i="7"/>
  <c r="AD46" i="7"/>
  <c r="AT46" i="7"/>
  <c r="AF46" i="7"/>
  <c r="AD42" i="7"/>
  <c r="AB42" i="7"/>
  <c r="R38" i="7"/>
  <c r="AD38" i="7"/>
  <c r="AT38" i="7"/>
  <c r="AF38" i="7"/>
  <c r="AB38" i="7"/>
  <c r="Q38" i="7"/>
  <c r="P38" i="7"/>
  <c r="R34" i="7"/>
  <c r="AD34" i="7"/>
  <c r="AD30" i="7"/>
  <c r="Q30" i="7"/>
  <c r="AT30" i="7"/>
  <c r="AF30" i="7"/>
  <c r="AD26" i="7"/>
  <c r="AB26" i="7"/>
  <c r="Q26" i="7"/>
  <c r="AD22" i="7"/>
  <c r="Q22" i="7"/>
  <c r="AT22" i="7"/>
  <c r="AF22" i="7"/>
  <c r="AB22" i="7"/>
  <c r="AD18" i="7"/>
  <c r="Q18" i="7"/>
  <c r="P101" i="7"/>
  <c r="P83" i="7"/>
  <c r="P72" i="7"/>
  <c r="P67" i="7"/>
  <c r="P45" i="7"/>
  <c r="P30" i="7"/>
  <c r="P22" i="7"/>
  <c r="Q82" i="7"/>
  <c r="Q69" i="7"/>
  <c r="Q45" i="7"/>
  <c r="Q32" i="7"/>
  <c r="Q16" i="7"/>
  <c r="R85" i="7"/>
  <c r="R72" i="7"/>
  <c r="R54" i="7"/>
  <c r="R30" i="7"/>
  <c r="R22" i="7"/>
  <c r="AB82" i="7"/>
  <c r="AB61" i="7"/>
  <c r="AB50" i="7"/>
  <c r="AB29" i="7"/>
  <c r="AB18" i="7"/>
  <c r="AD95" i="7"/>
  <c r="AD69" i="7"/>
  <c r="AD53" i="7"/>
  <c r="AD37" i="7"/>
  <c r="AF98" i="7"/>
  <c r="AF82" i="7"/>
  <c r="AF66" i="7"/>
  <c r="AF50" i="7"/>
  <c r="AF34" i="7"/>
  <c r="AF18" i="7"/>
  <c r="AJ102" i="7"/>
  <c r="AT97" i="7"/>
  <c r="AF97" i="7"/>
  <c r="AD97" i="7"/>
  <c r="AT89" i="7"/>
  <c r="AF89" i="7"/>
  <c r="Q89" i="7"/>
  <c r="R89" i="7"/>
  <c r="P77" i="7"/>
  <c r="AT77" i="7"/>
  <c r="AF77" i="7"/>
  <c r="P65" i="7"/>
  <c r="AT65" i="7"/>
  <c r="AF65" i="7"/>
  <c r="AD65" i="7"/>
  <c r="AB65" i="7"/>
  <c r="R57" i="7"/>
  <c r="AT57" i="7"/>
  <c r="AF57" i="7"/>
  <c r="AD57" i="7"/>
  <c r="Q49" i="7"/>
  <c r="AT49" i="7"/>
  <c r="AF49" i="7"/>
  <c r="AD49" i="7"/>
  <c r="AB49" i="7"/>
  <c r="AT41" i="7"/>
  <c r="AF41" i="7"/>
  <c r="AD41" i="7"/>
  <c r="R41" i="7"/>
  <c r="Q33" i="7"/>
  <c r="AT33" i="7"/>
  <c r="AF33" i="7"/>
  <c r="AD33" i="7"/>
  <c r="AB33" i="7"/>
  <c r="AT25" i="7"/>
  <c r="AF25" i="7"/>
  <c r="AD25" i="7"/>
  <c r="R25" i="7"/>
  <c r="P25" i="7"/>
  <c r="AT21" i="7"/>
  <c r="AF21" i="7"/>
  <c r="AB21" i="7"/>
  <c r="R21" i="7"/>
  <c r="P21" i="7"/>
  <c r="P61" i="7"/>
  <c r="Q75" i="7"/>
  <c r="Q65" i="7"/>
  <c r="Q29" i="7"/>
  <c r="Q21" i="7"/>
  <c r="R97" i="7"/>
  <c r="R69" i="7"/>
  <c r="AB97" i="7"/>
  <c r="AB89" i="7"/>
  <c r="AB57" i="7"/>
  <c r="AB25" i="7"/>
  <c r="AD101" i="7"/>
  <c r="AD91" i="7"/>
  <c r="AD79" i="7"/>
  <c r="AD63" i="7"/>
  <c r="Q100" i="7"/>
  <c r="AT100" i="7"/>
  <c r="AF100" i="7"/>
  <c r="P96" i="7"/>
  <c r="Q96" i="7"/>
  <c r="P92" i="7"/>
  <c r="AT92" i="7"/>
  <c r="AF92" i="7"/>
  <c r="AD92" i="7"/>
  <c r="R88" i="7"/>
  <c r="BM88" i="7" s="1"/>
  <c r="AD88" i="7"/>
  <c r="AT84" i="7"/>
  <c r="AF84" i="7"/>
  <c r="Q84" i="7"/>
  <c r="R84" i="7"/>
  <c r="AD80" i="7"/>
  <c r="AB80" i="7"/>
  <c r="Q80" i="7"/>
  <c r="R76" i="7"/>
  <c r="AD76" i="7"/>
  <c r="AT76" i="7"/>
  <c r="AF76" i="7"/>
  <c r="AB76" i="7"/>
  <c r="AD72" i="7"/>
  <c r="Q72" i="7"/>
  <c r="AD68" i="7"/>
  <c r="AT68" i="7"/>
  <c r="AF68" i="7"/>
  <c r="Q68" i="7"/>
  <c r="R64" i="7"/>
  <c r="AD64" i="7"/>
  <c r="AB64" i="7"/>
  <c r="P64" i="7"/>
  <c r="R60" i="7"/>
  <c r="AD60" i="7"/>
  <c r="AT60" i="7"/>
  <c r="AF60" i="7"/>
  <c r="AB60" i="7"/>
  <c r="R56" i="7"/>
  <c r="AD56" i="7"/>
  <c r="P56" i="7"/>
  <c r="Q52" i="7"/>
  <c r="AD52" i="7"/>
  <c r="AT52" i="7"/>
  <c r="AF52" i="7"/>
  <c r="P48" i="7"/>
  <c r="AD48" i="7"/>
  <c r="AB48" i="7"/>
  <c r="AD44" i="7"/>
  <c r="AT44" i="7"/>
  <c r="AF44" i="7"/>
  <c r="R44" i="7"/>
  <c r="AB44" i="7"/>
  <c r="Q44" i="7"/>
  <c r="P44" i="7"/>
  <c r="R40" i="7"/>
  <c r="AD40" i="7"/>
  <c r="Q36" i="7"/>
  <c r="AD36" i="7"/>
  <c r="AT36" i="7"/>
  <c r="AF36" i="7"/>
  <c r="P32" i="7"/>
  <c r="AD32" i="7"/>
  <c r="AB32" i="7"/>
  <c r="R32" i="7"/>
  <c r="AD28" i="7"/>
  <c r="AT28" i="7"/>
  <c r="AF28" i="7"/>
  <c r="R28" i="7"/>
  <c r="P28" i="7"/>
  <c r="AB28" i="7"/>
  <c r="AD24" i="7"/>
  <c r="R24" i="7"/>
  <c r="P24" i="7"/>
  <c r="AD20" i="7"/>
  <c r="AT20" i="7"/>
  <c r="AF20" i="7"/>
  <c r="R20" i="7"/>
  <c r="P20" i="7"/>
  <c r="P16" i="7"/>
  <c r="AD16" i="7"/>
  <c r="AB16" i="7"/>
  <c r="P97" i="7"/>
  <c r="P85" i="7"/>
  <c r="P79" i="7"/>
  <c r="P70" i="7"/>
  <c r="P59" i="7"/>
  <c r="P41" i="7"/>
  <c r="P26" i="7"/>
  <c r="P18" i="7"/>
  <c r="Q87" i="7"/>
  <c r="Q73" i="7"/>
  <c r="Q64" i="7"/>
  <c r="Q41" i="7"/>
  <c r="Q28" i="7"/>
  <c r="Q20" i="7"/>
  <c r="R96" i="7"/>
  <c r="R80" i="7"/>
  <c r="R68" i="7"/>
  <c r="R42" i="7"/>
  <c r="R26" i="7"/>
  <c r="R18" i="7"/>
  <c r="AB96" i="7"/>
  <c r="AB88" i="7"/>
  <c r="AB77" i="7"/>
  <c r="AB66" i="7"/>
  <c r="AB56" i="7"/>
  <c r="AB45" i="7"/>
  <c r="AB34" i="7"/>
  <c r="AB24" i="7"/>
  <c r="AD100" i="7"/>
  <c r="AD89" i="7"/>
  <c r="AD77" i="7"/>
  <c r="AD61" i="7"/>
  <c r="AD45" i="7"/>
  <c r="AD29" i="7"/>
  <c r="AF90" i="7"/>
  <c r="AF74" i="7"/>
  <c r="AF58" i="7"/>
  <c r="AF42" i="7"/>
  <c r="AF26" i="7"/>
  <c r="AT88" i="7"/>
  <c r="AT72" i="7"/>
  <c r="AT56" i="7"/>
  <c r="AT40" i="7"/>
  <c r="AT24" i="7"/>
  <c r="Q27" i="7"/>
  <c r="Q19" i="7"/>
  <c r="AL102" i="7"/>
  <c r="AN102" i="7"/>
  <c r="AP102" i="7"/>
  <c r="AR102" i="7"/>
  <c r="P47" i="7"/>
  <c r="AT47" i="7"/>
  <c r="AF47" i="7"/>
  <c r="AB47" i="7"/>
  <c r="AT43" i="7"/>
  <c r="AF43" i="7"/>
  <c r="AB43" i="7"/>
  <c r="R39" i="7"/>
  <c r="AT39" i="7"/>
  <c r="AF39" i="7"/>
  <c r="AB39" i="7"/>
  <c r="R35" i="7"/>
  <c r="AT35" i="7"/>
  <c r="AF35" i="7"/>
  <c r="AB35" i="7"/>
  <c r="AT31" i="7"/>
  <c r="AF31" i="7"/>
  <c r="AB31" i="7"/>
  <c r="AT27" i="7"/>
  <c r="AF27" i="7"/>
  <c r="AB27" i="7"/>
  <c r="AT23" i="7"/>
  <c r="AF23" i="7"/>
  <c r="AB23" i="7"/>
  <c r="AT19" i="7"/>
  <c r="AF19" i="7"/>
  <c r="AB19" i="7"/>
  <c r="P15" i="7"/>
  <c r="AT15" i="7"/>
  <c r="AF15" i="7"/>
  <c r="AB15" i="7"/>
  <c r="P43" i="7"/>
  <c r="P35" i="7"/>
  <c r="Q43" i="7"/>
  <c r="Q35" i="7"/>
  <c r="R15" i="7"/>
  <c r="AH102" i="7"/>
  <c r="P100" i="7"/>
  <c r="R100" i="7"/>
  <c r="Q98" i="7"/>
  <c r="P98" i="7"/>
  <c r="R93" i="7"/>
  <c r="Q93" i="7"/>
  <c r="Q91" i="7"/>
  <c r="P81" i="7"/>
  <c r="R81" i="7"/>
  <c r="P49" i="7"/>
  <c r="R48" i="7"/>
  <c r="Q48" i="7"/>
  <c r="Q95" i="7"/>
  <c r="R95" i="7"/>
  <c r="Q94" i="7"/>
  <c r="P94" i="7"/>
  <c r="Q92" i="7"/>
  <c r="R92" i="7"/>
  <c r="P91" i="7"/>
  <c r="Q90" i="7"/>
  <c r="Q86" i="7"/>
  <c r="P86" i="7"/>
  <c r="R79" i="7"/>
  <c r="Q77" i="7"/>
  <c r="R77" i="7"/>
  <c r="P76" i="7"/>
  <c r="Q76" i="7"/>
  <c r="Q74" i="7"/>
  <c r="P74" i="7"/>
  <c r="P66" i="7"/>
  <c r="Q66" i="7"/>
  <c r="R65" i="7"/>
  <c r="R63" i="7"/>
  <c r="Q60" i="7"/>
  <c r="P60" i="7"/>
  <c r="Q59" i="7"/>
  <c r="Q58" i="7"/>
  <c r="P58" i="7"/>
  <c r="Q57" i="7"/>
  <c r="P57" i="7"/>
  <c r="Q56" i="7"/>
  <c r="P54" i="7"/>
  <c r="P53" i="7"/>
  <c r="R52" i="7"/>
  <c r="R51" i="7"/>
  <c r="P51" i="7"/>
  <c r="R50" i="7"/>
  <c r="P50" i="7"/>
  <c r="R49" i="7"/>
  <c r="R47" i="7"/>
  <c r="Q47" i="7"/>
  <c r="R46" i="7"/>
  <c r="Q46" i="7"/>
  <c r="Q40" i="7"/>
  <c r="P40" i="7"/>
  <c r="Q39" i="7"/>
  <c r="P39" i="7"/>
  <c r="Q37" i="7"/>
  <c r="P37" i="7"/>
  <c r="R36" i="7"/>
  <c r="P36" i="7"/>
  <c r="P34" i="7"/>
  <c r="P33" i="7"/>
  <c r="R33" i="7"/>
  <c r="R16" i="7"/>
  <c r="Q15" i="7"/>
  <c r="BM31" i="7" l="1"/>
  <c r="BN31" i="7" s="1"/>
  <c r="BM99" i="7"/>
  <c r="BM89" i="7"/>
  <c r="BN89" i="7" s="1"/>
  <c r="BM80" i="7"/>
  <c r="BN80" i="7" s="1"/>
  <c r="BM84" i="7"/>
  <c r="BN84" i="7" s="1"/>
  <c r="BM27" i="7"/>
  <c r="BN27" i="7" s="1"/>
  <c r="BM68" i="7"/>
  <c r="BN68" i="7" s="1"/>
  <c r="BM90" i="7"/>
  <c r="BN90" i="7" s="1"/>
  <c r="BN99" i="7"/>
  <c r="BM71" i="7"/>
  <c r="BN71" i="7" s="1"/>
  <c r="BN23" i="7"/>
  <c r="AT102" i="7"/>
  <c r="BM33" i="7"/>
  <c r="BN33" i="7" s="1"/>
  <c r="BM37" i="7"/>
  <c r="BN37" i="7" s="1"/>
  <c r="BM53" i="7"/>
  <c r="BN53" i="7" s="1"/>
  <c r="BM60" i="7"/>
  <c r="BN60" i="7" s="1"/>
  <c r="BM43" i="7"/>
  <c r="BN43" i="7" s="1"/>
  <c r="BM41" i="7"/>
  <c r="BN41" i="7" s="1"/>
  <c r="BM85" i="7"/>
  <c r="BN85" i="7" s="1"/>
  <c r="BM96" i="7"/>
  <c r="BN96" i="7" s="1"/>
  <c r="BM77" i="7"/>
  <c r="BN77" i="7" s="1"/>
  <c r="AF102" i="7"/>
  <c r="BM45" i="7"/>
  <c r="BN45" i="7" s="1"/>
  <c r="BM36" i="7"/>
  <c r="BN36" i="7" s="1"/>
  <c r="BM39" i="7"/>
  <c r="BN39" i="7" s="1"/>
  <c r="BM74" i="7"/>
  <c r="BN74" i="7" s="1"/>
  <c r="BM100" i="7"/>
  <c r="BN100" i="7" s="1"/>
  <c r="AB102" i="7"/>
  <c r="BM18" i="7"/>
  <c r="BN18" i="7" s="1"/>
  <c r="BM70" i="7"/>
  <c r="BN70" i="7" s="1"/>
  <c r="BM24" i="7"/>
  <c r="BN24" i="7" s="1"/>
  <c r="BM28" i="7"/>
  <c r="BN28" i="7" s="1"/>
  <c r="BM32" i="7"/>
  <c r="BN32" i="7" s="1"/>
  <c r="BM48" i="7"/>
  <c r="BN48" i="7" s="1"/>
  <c r="BM92" i="7"/>
  <c r="BN92" i="7" s="1"/>
  <c r="BM19" i="7"/>
  <c r="BN19" i="7" s="1"/>
  <c r="BM42" i="7"/>
  <c r="BN42" i="7" s="1"/>
  <c r="BN88" i="7"/>
  <c r="BM25" i="7"/>
  <c r="BN25" i="7" s="1"/>
  <c r="BM22" i="7"/>
  <c r="BN22" i="7" s="1"/>
  <c r="BM72" i="7"/>
  <c r="BN72" i="7" s="1"/>
  <c r="BM62" i="7"/>
  <c r="BN62" i="7" s="1"/>
  <c r="AD102" i="7"/>
  <c r="BM82" i="7"/>
  <c r="BN82" i="7" s="1"/>
  <c r="BM52" i="7"/>
  <c r="BN52" i="7" s="1"/>
  <c r="BM75" i="7"/>
  <c r="BN75" i="7" s="1"/>
  <c r="BM63" i="7"/>
  <c r="BN63" i="7" s="1"/>
  <c r="BM17" i="7"/>
  <c r="BN17" i="7" s="1"/>
  <c r="BM50" i="7"/>
  <c r="BN50" i="7" s="1"/>
  <c r="BM57" i="7"/>
  <c r="BN57" i="7" s="1"/>
  <c r="BM94" i="7"/>
  <c r="BN94" i="7" s="1"/>
  <c r="BM81" i="7"/>
  <c r="BN81" i="7" s="1"/>
  <c r="BM98" i="7"/>
  <c r="BN98" i="7" s="1"/>
  <c r="BM35" i="7"/>
  <c r="BN35" i="7" s="1"/>
  <c r="BM47" i="7"/>
  <c r="BN47" i="7" s="1"/>
  <c r="BM26" i="7"/>
  <c r="BN26" i="7" s="1"/>
  <c r="BM79" i="7"/>
  <c r="BN79" i="7" s="1"/>
  <c r="BM56" i="7"/>
  <c r="BN56" i="7" s="1"/>
  <c r="BM64" i="7"/>
  <c r="BN64" i="7" s="1"/>
  <c r="BM30" i="7"/>
  <c r="BN30" i="7" s="1"/>
  <c r="BM83" i="7"/>
  <c r="BN83" i="7" s="1"/>
  <c r="R102" i="7"/>
  <c r="BM69" i="7"/>
  <c r="BN69" i="7" s="1"/>
  <c r="BM73" i="7"/>
  <c r="BN73" i="7" s="1"/>
  <c r="BM93" i="7"/>
  <c r="BN93" i="7" s="1"/>
  <c r="BM40" i="7"/>
  <c r="BN40" i="7" s="1"/>
  <c r="Q102" i="7"/>
  <c r="BM91" i="7"/>
  <c r="BN91" i="7" s="1"/>
  <c r="BM15" i="7"/>
  <c r="BN15" i="7" s="1"/>
  <c r="BM16" i="7"/>
  <c r="BN16" i="7" s="1"/>
  <c r="BM61" i="7"/>
  <c r="BN61" i="7" s="1"/>
  <c r="BM101" i="7"/>
  <c r="BN101" i="7" s="1"/>
  <c r="BM55" i="7"/>
  <c r="BN55" i="7" s="1"/>
  <c r="BM87" i="7"/>
  <c r="BN87" i="7" s="1"/>
  <c r="BM95" i="7"/>
  <c r="BN95" i="7" s="1"/>
  <c r="BM29" i="7"/>
  <c r="BN29" i="7" s="1"/>
  <c r="BM34" i="7"/>
  <c r="BN34" i="7" s="1"/>
  <c r="BM51" i="7"/>
  <c r="BN51" i="7" s="1"/>
  <c r="BM54" i="7"/>
  <c r="BN54" i="7" s="1"/>
  <c r="BM58" i="7"/>
  <c r="BN58" i="7" s="1"/>
  <c r="BM76" i="7"/>
  <c r="BN76" i="7" s="1"/>
  <c r="BM86" i="7"/>
  <c r="BN86" i="7" s="1"/>
  <c r="BM49" i="7"/>
  <c r="BN49" i="7" s="1"/>
  <c r="BM59" i="7"/>
  <c r="BN59" i="7" s="1"/>
  <c r="BM97" i="7"/>
  <c r="BN97" i="7" s="1"/>
  <c r="BM20" i="7"/>
  <c r="BN20" i="7" s="1"/>
  <c r="BM44" i="7"/>
  <c r="BN44" i="7" s="1"/>
  <c r="BM21" i="7"/>
  <c r="BN21" i="7" s="1"/>
  <c r="BM65" i="7"/>
  <c r="BN65" i="7" s="1"/>
  <c r="BM67" i="7"/>
  <c r="BN67" i="7" s="1"/>
  <c r="BM38" i="7"/>
  <c r="BN38" i="7" s="1"/>
  <c r="BM46" i="7"/>
  <c r="BN46" i="7" s="1"/>
  <c r="BM78" i="7"/>
  <c r="BN78" i="7" s="1"/>
  <c r="BM66" i="7"/>
  <c r="L14" i="7"/>
  <c r="L102" i="7" s="1"/>
  <c r="P14" i="7"/>
  <c r="BM14" i="7" s="1"/>
  <c r="BM102" i="7" l="1"/>
  <c r="P102" i="7"/>
  <c r="BN66" i="7"/>
  <c r="BN14" i="7"/>
  <c r="BN102" i="7" l="1"/>
</calcChain>
</file>

<file path=xl/sharedStrings.xml><?xml version="1.0" encoding="utf-8"?>
<sst xmlns="http://schemas.openxmlformats.org/spreadsheetml/2006/main" count="742" uniqueCount="373">
  <si>
    <t>№</t>
  </si>
  <si>
    <t>модератор</t>
  </si>
  <si>
    <t>1-4</t>
  </si>
  <si>
    <t>5-9</t>
  </si>
  <si>
    <t>10-11</t>
  </si>
  <si>
    <t>магистр</t>
  </si>
  <si>
    <t>кабинет</t>
  </si>
  <si>
    <t xml:space="preserve">1-4 </t>
  </si>
  <si>
    <t>Блок</t>
  </si>
  <si>
    <t>Коэффицент</t>
  </si>
  <si>
    <t>в том числе часы  в лицей/гимназии</t>
  </si>
  <si>
    <t>доплата  за лицей/гимназию, тенге</t>
  </si>
  <si>
    <t>1-4 кл часы</t>
  </si>
  <si>
    <t>5-9 кл часы</t>
  </si>
  <si>
    <t>10-11 кл часы</t>
  </si>
  <si>
    <t>информатика</t>
  </si>
  <si>
    <t>В2-4</t>
  </si>
  <si>
    <t>Абельдинова Д.Б.</t>
  </si>
  <si>
    <t>Исанкулова Г.Г.</t>
  </si>
  <si>
    <t>Барманбекова А. Т.</t>
  </si>
  <si>
    <t>Мейрманова А.Т.</t>
  </si>
  <si>
    <t>Акимжанова Г.С.</t>
  </si>
  <si>
    <t>Абишева АкшолпанТ.</t>
  </si>
  <si>
    <t>Абишева Н. И.</t>
  </si>
  <si>
    <t>Бұқар А. О.</t>
  </si>
  <si>
    <t xml:space="preserve">Ульянова  В.А. </t>
  </si>
  <si>
    <t>Оразалина Ф. Т.</t>
  </si>
  <si>
    <t>Мадиярова К.О.</t>
  </si>
  <si>
    <t>Зудочкина С.Н.</t>
  </si>
  <si>
    <t>Панькова Е. О.</t>
  </si>
  <si>
    <t>Айбекова З. Т.</t>
  </si>
  <si>
    <t>Утетилеуова Б.Ж.</t>
  </si>
  <si>
    <t>Нургазинова А.А.</t>
  </si>
  <si>
    <t>Киселева Е.А.</t>
  </si>
  <si>
    <t>Байкісі М.</t>
  </si>
  <si>
    <t>Наурызбаева  С.Х.</t>
  </si>
  <si>
    <t>Овчаренко И. Н.</t>
  </si>
  <si>
    <t>Куневич Л. С.</t>
  </si>
  <si>
    <t>Кунпейсов Е.А.</t>
  </si>
  <si>
    <t>Магзумова К.</t>
  </si>
  <si>
    <t xml:space="preserve">Беисова  А.С.  </t>
  </si>
  <si>
    <t>Шуменбаева Ж.А.</t>
  </si>
  <si>
    <t>Билецкая Д.А.</t>
  </si>
  <si>
    <t>Базылбек С.Т.</t>
  </si>
  <si>
    <t>Алькенова А.А.</t>
  </si>
  <si>
    <t>Гайнуллин  В.О.</t>
  </si>
  <si>
    <t>Қанатқызы  А.</t>
  </si>
  <si>
    <t>Хасенова М.Ж.</t>
  </si>
  <si>
    <t>Князюк В. О.</t>
  </si>
  <si>
    <t>Айбекова Т.Т.</t>
  </si>
  <si>
    <t>Софинов А</t>
  </si>
  <si>
    <t>Еркебекова Ж.С.</t>
  </si>
  <si>
    <t>Жорабек А.С.</t>
  </si>
  <si>
    <t>Молдашов Б.С.</t>
  </si>
  <si>
    <t>Хайрулла Ә.Е.</t>
  </si>
  <si>
    <t>Сакенова А.Д.</t>
  </si>
  <si>
    <t>Бәйменова З.И.</t>
  </si>
  <si>
    <t>Казиева А.Т.</t>
  </si>
  <si>
    <t>Абишева Айнаш Т.</t>
  </si>
  <si>
    <t>Ажибаева Г.П.</t>
  </si>
  <si>
    <t>Гилемханова З. З.</t>
  </si>
  <si>
    <t>Киселева Э. Б.</t>
  </si>
  <si>
    <t>Галиуллина А. М.</t>
  </si>
  <si>
    <t>Естиярова Р. Т.</t>
  </si>
  <si>
    <t>Ағылшын тілі мұғалімі</t>
  </si>
  <si>
    <t>Музыка мұғалімі</t>
  </si>
  <si>
    <t>Қазақ тіл әдебиет мұғаі</t>
  </si>
  <si>
    <t>Математика мұғалімі</t>
  </si>
  <si>
    <t>Бастауыш сынып мұғалім</t>
  </si>
  <si>
    <t>Көркем еңбек мұғалімі</t>
  </si>
  <si>
    <t>Орыс тіл әдебиет мұғалімі</t>
  </si>
  <si>
    <t>КО бой-а меңг-ші,мұғалім</t>
  </si>
  <si>
    <t>Қазақ тіл әдебиет мұғалімі</t>
  </si>
  <si>
    <t>Химия мұғалімі</t>
  </si>
  <si>
    <t>Биология   мұғалім</t>
  </si>
  <si>
    <t>Тарих мұғалімі</t>
  </si>
  <si>
    <t>Денешынықтыру мұғалімі</t>
  </si>
  <si>
    <t>География мұғалімі</t>
  </si>
  <si>
    <t>Биология мұғалімі</t>
  </si>
  <si>
    <t>Физика мұғалімі</t>
  </si>
  <si>
    <t>Информатика мұғалімі</t>
  </si>
  <si>
    <t>ТІбой-ша мен-ші ,мүғалімі</t>
  </si>
  <si>
    <t>жоғары</t>
  </si>
  <si>
    <t>арнау орта</t>
  </si>
  <si>
    <t xml:space="preserve">арн орта </t>
  </si>
  <si>
    <t>24 ж 3ай</t>
  </si>
  <si>
    <t>26 ж</t>
  </si>
  <si>
    <t>30 ж</t>
  </si>
  <si>
    <t>31  ж</t>
  </si>
  <si>
    <t>32 ж</t>
  </si>
  <si>
    <t>34 ж</t>
  </si>
  <si>
    <t>38 ж 1 ай</t>
  </si>
  <si>
    <t>28 ж</t>
  </si>
  <si>
    <t>29 ж</t>
  </si>
  <si>
    <t>10ж 8 ай</t>
  </si>
  <si>
    <t>15 ж</t>
  </si>
  <si>
    <t>ағылшын (04.09.24-04.09.29)</t>
  </si>
  <si>
    <t>музыка (30.12.21. - 30.12.26)</t>
  </si>
  <si>
    <t>қазақ т.әд. (31.08.23-31.08.28)</t>
  </si>
  <si>
    <t>математи(31.08.23-31.08.28)</t>
  </si>
  <si>
    <t>қазақ т.әд.(04.09.24-04.09.29)</t>
  </si>
  <si>
    <t>бастауыш(04.09.24-04.09.29)</t>
  </si>
  <si>
    <t>көркем еңб(30.07.2025.- 30.07 2029)</t>
  </si>
  <si>
    <t>орыс т.әд. (31.08.23-31.08.28)</t>
  </si>
  <si>
    <t>бастауыш(30.07.2025.- 30.07 2029)</t>
  </si>
  <si>
    <t>бастауыш(31.08.23-31.08.28)</t>
  </si>
  <si>
    <t>орыс ті.м әд.(04.09.24-04.09.29)</t>
  </si>
  <si>
    <t>қазақ т.әд. (30.07.2025.- 30.07 2029)</t>
  </si>
  <si>
    <t>химия (31.08.23-31.08.28)</t>
  </si>
  <si>
    <t>биология (22.08.2025-.22.08.2029)</t>
  </si>
  <si>
    <t>бастауыш (04.09.24.-04.09.29)</t>
  </si>
  <si>
    <t>тарих (31.08.23-31.08.28)</t>
  </si>
  <si>
    <t>денешын(02.08.22. - 02.08.27)</t>
  </si>
  <si>
    <t>денешынық.(29.12.21-29.12.26)</t>
  </si>
  <si>
    <t>тарих (22.08.2025-.22.08.2029)</t>
  </si>
  <si>
    <t>бастауыш(28.08.25.-.28.08.2030).</t>
  </si>
  <si>
    <t>география(28.08.25.-.28.08.2030)</t>
  </si>
  <si>
    <t>ағылшын (28.07.2023-.28.07.2028)</t>
  </si>
  <si>
    <t>биология (11.06.21-11.06.26)</t>
  </si>
  <si>
    <t>қазақ т.м.әд.03.06.24- 03.06.29)</t>
  </si>
  <si>
    <t>денешынық.(28.08 25- 28.08.30)</t>
  </si>
  <si>
    <t>тарих(02.07.2025 - 02.07.2030)</t>
  </si>
  <si>
    <t>ағылшын (02.07.2025 - 02.07.2030)</t>
  </si>
  <si>
    <t>химия (29.08.2024-29.08.2029)</t>
  </si>
  <si>
    <t>денешынық(31.08.23-31.08.28)</t>
  </si>
  <si>
    <t>бастауыш(30.07.2025.- 30.07 30)</t>
  </si>
  <si>
    <t>музыка (31.08.22.- 31.08.27.)</t>
  </si>
  <si>
    <t xml:space="preserve">физика </t>
  </si>
  <si>
    <t>зерттеуші</t>
  </si>
  <si>
    <t>сарапшы</t>
  </si>
  <si>
    <t>B2-1</t>
  </si>
  <si>
    <t>B2-2</t>
  </si>
  <si>
    <t>B4-2</t>
  </si>
  <si>
    <t>В2-3</t>
  </si>
  <si>
    <t>B2-3</t>
  </si>
  <si>
    <t>В4-1</t>
  </si>
  <si>
    <t>B4-1</t>
  </si>
  <si>
    <t>В2-2</t>
  </si>
  <si>
    <t>Вакансия</t>
  </si>
  <si>
    <t>ВСЕГО:</t>
  </si>
  <si>
    <t>Математика мұғалімі Қ\Б</t>
  </si>
  <si>
    <t>Математика мұғалімі О\Б</t>
  </si>
  <si>
    <t>Орыс тіл әдебиет мұғ Қ\Б</t>
  </si>
  <si>
    <t>Орыс тіл әдебиет мұғ О\Б</t>
  </si>
  <si>
    <t>Тарих мұғалімі О/Б</t>
  </si>
  <si>
    <t>Қазақ тіл әдебиет мұғ Қ\Б</t>
  </si>
  <si>
    <t>Қазақ тіл әдебиет мұғ О\Б</t>
  </si>
  <si>
    <t>Хореография</t>
  </si>
  <si>
    <t>Биология мұғалімі О\Б</t>
  </si>
  <si>
    <t>Информатика мұғал Қ\Б,О\Б</t>
  </si>
  <si>
    <t>География О\Б, Қ\б</t>
  </si>
  <si>
    <t>Физика мұғалімі О\Б</t>
  </si>
  <si>
    <t>40 ж 11ай</t>
  </si>
  <si>
    <t>38ж1ай</t>
  </si>
  <si>
    <t>39ж8ай</t>
  </si>
  <si>
    <t>29ж10ай</t>
  </si>
  <si>
    <t>B2-4</t>
  </si>
  <si>
    <t>8б</t>
  </si>
  <si>
    <t>7а</t>
  </si>
  <si>
    <t>4а</t>
  </si>
  <si>
    <t>4б</t>
  </si>
  <si>
    <t>5а</t>
  </si>
  <si>
    <t>10ә</t>
  </si>
  <si>
    <t>9а</t>
  </si>
  <si>
    <t>3ә</t>
  </si>
  <si>
    <t>2ә</t>
  </si>
  <si>
    <t>2а</t>
  </si>
  <si>
    <t>3б</t>
  </si>
  <si>
    <t>2б</t>
  </si>
  <si>
    <t>7в</t>
  </si>
  <si>
    <t>1ә</t>
  </si>
  <si>
    <t>___________________Б.Б.Акишбеков</t>
  </si>
  <si>
    <t>хореография</t>
  </si>
  <si>
    <t>физика</t>
  </si>
  <si>
    <t>тарих (22.08.2025-.22.08.2029))</t>
  </si>
  <si>
    <t>орыс тілі .о\б(22.08.2025-.22.08.2029)</t>
  </si>
  <si>
    <t>Япринцева И.В.Сов</t>
  </si>
  <si>
    <r>
      <t>Заместитель директора по учебной работе</t>
    </r>
    <r>
      <rPr>
        <u/>
        <sz val="12"/>
        <rFont val="Times New Roman"/>
        <family val="1"/>
        <charset val="204"/>
      </rPr>
      <t xml:space="preserve">                                 Айбекова Т.Т.</t>
    </r>
  </si>
  <si>
    <t>математика(15.06.2026-15.06.2031)</t>
  </si>
  <si>
    <t>информати(15.06.2026-15.06.2031)</t>
  </si>
  <si>
    <t>денешынық (15.06.2026-15.06.2031)</t>
  </si>
  <si>
    <t>ағылшын ті (15.06.2026-15.06.2031)</t>
  </si>
  <si>
    <t>12 ж</t>
  </si>
  <si>
    <t>25 ж 3ай</t>
  </si>
  <si>
    <t>27 ж</t>
  </si>
  <si>
    <t>26 ж 9 ай</t>
  </si>
  <si>
    <t>28 ж 1ай</t>
  </si>
  <si>
    <t>31 ж</t>
  </si>
  <si>
    <t>31 ж 11ай</t>
  </si>
  <si>
    <t>32  ж</t>
  </si>
  <si>
    <t>31ж 10ай</t>
  </si>
  <si>
    <t>33 ж</t>
  </si>
  <si>
    <t>35 ж</t>
  </si>
  <si>
    <t>35 ж 7ай</t>
  </si>
  <si>
    <t>37 ж</t>
  </si>
  <si>
    <t>39 ж 1 ай</t>
  </si>
  <si>
    <t>43 ж</t>
  </si>
  <si>
    <t xml:space="preserve">12 ж </t>
  </si>
  <si>
    <t>18 ж</t>
  </si>
  <si>
    <t>41ж 11ай</t>
  </si>
  <si>
    <t>24 ж 9ай</t>
  </si>
  <si>
    <t>40  ж 8 ай</t>
  </si>
  <si>
    <t>8 ж</t>
  </si>
  <si>
    <t>11ж 8 ай</t>
  </si>
  <si>
    <t>9  ж 8 ай</t>
  </si>
  <si>
    <t>22 ж 9 ай</t>
  </si>
  <si>
    <t>44 ж 5 ай</t>
  </si>
  <si>
    <t>45 ж</t>
  </si>
  <si>
    <t>14 ж</t>
  </si>
  <si>
    <t>3 ж  6 ай</t>
  </si>
  <si>
    <t>5 ж 11 ай</t>
  </si>
  <si>
    <t>2 ж 10 ай</t>
  </si>
  <si>
    <t>2 ж 7 ай</t>
  </si>
  <si>
    <t>19 ж 11 ай</t>
  </si>
  <si>
    <t>29ж 10ай</t>
  </si>
  <si>
    <t>40 ж 11 ай</t>
  </si>
  <si>
    <t>47 ж</t>
  </si>
  <si>
    <t>50 ж</t>
  </si>
  <si>
    <t>Усейнова Ф.Г</t>
  </si>
  <si>
    <t>Усеинова  Ж.М.</t>
  </si>
  <si>
    <t>В2-1</t>
  </si>
  <si>
    <t>Тургынбаева А.К.</t>
  </si>
  <si>
    <t>Абсаликова А.Б.</t>
  </si>
  <si>
    <t>Смайлова М.Г.</t>
  </si>
  <si>
    <t>Балан В.К.</t>
  </si>
  <si>
    <t>Серик  А.Ж.</t>
  </si>
  <si>
    <t>Калмахан Н.Б.</t>
  </si>
  <si>
    <t>Жамауова А.М.</t>
  </si>
  <si>
    <t>Психолог</t>
  </si>
  <si>
    <t>Оқу Імен.физика мұғалімі</t>
  </si>
  <si>
    <t>Оқу Імен.ағылшын тілі мұғалімі</t>
  </si>
  <si>
    <t>Директор,биология   мұғалім</t>
  </si>
  <si>
    <t>18 ж 9 ай</t>
  </si>
  <si>
    <t>11ж 7 ай</t>
  </si>
  <si>
    <t>11 ж 4 ай</t>
  </si>
  <si>
    <t>24 ж 7 ай</t>
  </si>
  <si>
    <t>10ж 10ай</t>
  </si>
  <si>
    <t>Искаков Г.Б.</t>
  </si>
  <si>
    <t>жылға дей</t>
  </si>
  <si>
    <t>биология</t>
  </si>
  <si>
    <t>математика</t>
  </si>
  <si>
    <t>психология</t>
  </si>
  <si>
    <t>педагог</t>
  </si>
  <si>
    <t>тағылымдамашы</t>
  </si>
  <si>
    <t>18 ж 7 ай</t>
  </si>
  <si>
    <t>27 ж 5 ай</t>
  </si>
  <si>
    <t>18 ж10ай</t>
  </si>
  <si>
    <t>бастауыш</t>
  </si>
  <si>
    <t>В4-2</t>
  </si>
  <si>
    <t>БӘД</t>
  </si>
  <si>
    <t>математика(29.08.2025-01.09.2027)</t>
  </si>
  <si>
    <t>информати(29.08.2025-01.09.2027)</t>
  </si>
  <si>
    <t>тарих(02.09.2025 - 01.09.2030)</t>
  </si>
  <si>
    <t>бастауыш (29.08.2023.- 29.08.2028)</t>
  </si>
  <si>
    <t>3ж 2 ай</t>
  </si>
  <si>
    <t>10 ж 1 ай</t>
  </si>
  <si>
    <t>17 ж</t>
  </si>
  <si>
    <t>6в10б</t>
  </si>
  <si>
    <t>1а</t>
  </si>
  <si>
    <t>тарих(29,08.2023-29.08.2028)</t>
  </si>
  <si>
    <t>1В</t>
  </si>
  <si>
    <t>2в</t>
  </si>
  <si>
    <t>4в</t>
  </si>
  <si>
    <t>7ә</t>
  </si>
  <si>
    <t>10а</t>
  </si>
  <si>
    <t>9ә</t>
  </si>
  <si>
    <t>6а</t>
  </si>
  <si>
    <t>11ә</t>
  </si>
  <si>
    <t>4ә</t>
  </si>
  <si>
    <t>8в</t>
  </si>
  <si>
    <t>Каратаев М.А. Сов</t>
  </si>
  <si>
    <t>Байсалбаева К.Ж.сов</t>
  </si>
  <si>
    <t>Саитова С.Г. Сов</t>
  </si>
  <si>
    <t>Борисова Л.Я.сов</t>
  </si>
  <si>
    <t>Сеилова  А.А. сов</t>
  </si>
  <si>
    <t>Мауленова Г.Ж.сов</t>
  </si>
  <si>
    <t>Музыка мұғалімі Қ\Б, О\Б</t>
  </si>
  <si>
    <t>6Ә11а</t>
  </si>
  <si>
    <t>9б</t>
  </si>
  <si>
    <t>5ә</t>
  </si>
  <si>
    <t>8а</t>
  </si>
  <si>
    <t>1б</t>
  </si>
  <si>
    <t>11б6г</t>
  </si>
  <si>
    <t>8ә</t>
  </si>
  <si>
    <t>6б</t>
  </si>
  <si>
    <t>5б</t>
  </si>
  <si>
    <t>9в7б</t>
  </si>
  <si>
    <t>Путь к професии</t>
  </si>
  <si>
    <t>Гимназиялык компонент</t>
  </si>
  <si>
    <t xml:space="preserve">Вакансия </t>
  </si>
  <si>
    <t>Конституция негіз</t>
  </si>
  <si>
    <t>ағылшын(04.09.2026.-01.09.2031ж)</t>
  </si>
  <si>
    <t>бастауыш (04.09.2026.-01.09.2031ж)</t>
  </si>
  <si>
    <t>Смирнова О.И.</t>
  </si>
  <si>
    <t xml:space="preserve">Жеке қауіпсіздік </t>
  </si>
  <si>
    <t>БӘД  Қ\Б, О\Б</t>
  </si>
  <si>
    <t>биология (31.07.2026 ж-.31.07.2031ж)</t>
  </si>
  <si>
    <t>математика((31.07.2026 ж-.31.07.2031ж)</t>
  </si>
  <si>
    <t>Құқыұ мұғалімі Қ\б</t>
  </si>
  <si>
    <t>Бикмуллина Г.Р.</t>
  </si>
  <si>
    <t>Ағылшын тілі Қ\Б,О\Б</t>
  </si>
  <si>
    <t>20 ж2к</t>
  </si>
  <si>
    <t>3 ж  2к</t>
  </si>
  <si>
    <t xml:space="preserve"> 3 ж2к</t>
  </si>
  <si>
    <t>2 ж10к</t>
  </si>
  <si>
    <t>16 ж10к</t>
  </si>
  <si>
    <t>3 ж  4к</t>
  </si>
  <si>
    <t>7 ж5к</t>
  </si>
  <si>
    <t>1 ж4к</t>
  </si>
  <si>
    <t>10 ж10к</t>
  </si>
  <si>
    <t>7 ж4к</t>
  </si>
  <si>
    <t>16 ж4к</t>
  </si>
  <si>
    <t>музыка вокал (22.08.2025-.22.08.2029)</t>
  </si>
  <si>
    <t>музыка вокал мұғалімі</t>
  </si>
  <si>
    <t>3а</t>
  </si>
  <si>
    <t>«БЕКІТЕМІН»</t>
  </si>
  <si>
    <t xml:space="preserve">"СӘТБАЕВ ҚАЛАСЫНЫҢ БІЛІМ БӨЛІМІ"ММ                                                                               </t>
  </si>
  <si>
    <t>ҰЛЫТАУ ОБЛЫСЫ БІЛІМ БАСҚАРМАСЫ</t>
  </si>
  <si>
    <t xml:space="preserve">                                 "Білім және ғылым саласындағы мемлекеттік қызметшілер лауазымдарының тізілімін бекіту туралы" Қазақстан Республикасы Білім және ғылым министрінің 2016 жылғы 29 қаңтардағы No 123 бұйрығы.</t>
  </si>
  <si>
    <t xml:space="preserve">                  «Азаматтық қызметшілерге, мемлекеттік бюджет қаражаты есебінен ұсталатын ұйымдардың қызметкерлеріне, қазыналық кәсіпорындардың қызметкерлеріне еңбекақы төлеу жүйесі туралы» Қазақстан Республикасы Үкіметінің 2015 жылғы 31 желтоқсандағы No 1193 қаулысына сәйкес</t>
  </si>
  <si>
    <t xml:space="preserve">                                                 2026-2027 оқу жылына арналған «№ жалпы білім беретін мектеп» КММ мұғалімдердің тарификациялық тізімі</t>
  </si>
  <si>
    <t>"КЕЛІСІЛДІ"</t>
  </si>
  <si>
    <t>"СӘТБАЕВ ҚАЛАСЫНЫҢ БІЛІМ БӨЛІМІ"ММ</t>
  </si>
  <si>
    <t xml:space="preserve">Басшы / </t>
  </si>
  <si>
    <t>«С.Сейфуллин атындағы гимназиясы» КММ директоры</t>
  </si>
  <si>
    <t>_______________________________А.А.Нургазинова</t>
  </si>
  <si>
    <t>Тегі, аты, әкесінің аты/ Фамилия, имя, отчество</t>
  </si>
  <si>
    <t>Қызмет атауы/ Должность</t>
  </si>
  <si>
    <t>Дипломдық білім/ Образование по диплому</t>
  </si>
  <si>
    <t>Оқыту тәжірибесі/ Педагогический стаж</t>
  </si>
  <si>
    <t>Оқытылатын пән/ Преподаваемый предмет</t>
  </si>
  <si>
    <t xml:space="preserve">Мұғалім санаты, алу және аяқтау мерзімі/ Категория педагога, сроки получение и окончания </t>
  </si>
  <si>
    <t>Ағылшын тілін білу сертификатының болуы/ Наличие сертификата о владении английским языком</t>
  </si>
  <si>
    <t>Сағаттық мөлшерлеме/ Ставка</t>
  </si>
  <si>
    <t>Жалпы сағаттар/ Всего часы</t>
  </si>
  <si>
    <t>Аптасына сағат саны/ Количество часов в неделю</t>
  </si>
  <si>
    <t>Аптасына немесе жылына сағаттық мөлшерлеме/ Почасовая ставка за неделю или год</t>
  </si>
  <si>
    <t>Санат үшін қосымша ақы/ Дополнительная доплата за категорию</t>
  </si>
  <si>
    <t>Жазбаша жұмысты тексеру үшін қосымша төлем/ Доплата за проверку за письменных работы</t>
  </si>
  <si>
    <t>Жаңартылған күн тобы үшін/ За обнавленку</t>
  </si>
  <si>
    <t>Қосымша үстеме ақы/ Дополнительная доплата</t>
  </si>
  <si>
    <t>Үйде оқыту/ Обучение на дому</t>
  </si>
  <si>
    <t>Сома (үйде оқыту)/ Сумма (обучение на дому)</t>
  </si>
  <si>
    <t>Сынып жетекшілік үшін/ За классное руководство</t>
  </si>
  <si>
    <t>Тәлімгер/ Наставник</t>
  </si>
  <si>
    <t>Сыныптан тыс спорттық іс-шаралар/ Внеклассные спортивные мероприятия</t>
  </si>
  <si>
    <t xml:space="preserve">
Ерекше еңбек жағдайлары үшін 10%/ 10% за особые условия труда</t>
  </si>
  <si>
    <t>Барлығы/ Итого</t>
  </si>
  <si>
    <t>1-4 сынып дәптерлерін тексеру/ Проверка тетрадей 1-4 кл</t>
  </si>
  <si>
    <t>5-9 сынып дәптерлерін тексеру/ Проверка тетрадей 5-9 кл</t>
  </si>
  <si>
    <t>10-11 сынып дәптерлерін тексеру/ Проверка тетрадей  10-11 кл</t>
  </si>
  <si>
    <t>Ағылшын тілінде оқу ақысының мөлшері/ Сумма, обучения на английском языке</t>
  </si>
  <si>
    <t>Инклюзивті білім беру үшін/ За инклюзивное образование</t>
  </si>
  <si>
    <t xml:space="preserve">КРО сағаты/ часы КРО  </t>
  </si>
  <si>
    <t>КРО сомасы/ Сумма КРО</t>
  </si>
  <si>
    <t>Шебер сағаты/ Часы мастера</t>
  </si>
  <si>
    <t>Шебер/ Мастер</t>
  </si>
  <si>
    <t>Зерттеуші сағаты/ Часы исследователя</t>
  </si>
  <si>
    <t>Зерттеуші/ Исследователь</t>
  </si>
  <si>
    <t>Сарапшы сағат/ Часы эксперта</t>
  </si>
  <si>
    <t>Сарапшы/ Эксперт</t>
  </si>
  <si>
    <t>Модератор сағаты/ Часы модератора</t>
  </si>
  <si>
    <t>Сағат/Часы</t>
  </si>
  <si>
    <t>Дәптерді тексеру үшін 40% үстеме ақы, теңге/ Доплата  за проверку тетрадей 40%, тенге</t>
  </si>
  <si>
    <t>Дәптерді тексеру үшін 50% үстеме ақы, теңге/ Доплата  за проверку тетрадей 50%, тенге</t>
  </si>
  <si>
    <t>Сағаты/ часы за обновленку</t>
  </si>
  <si>
    <t>Сомасы/ Сумма в тенге за обнавленку</t>
  </si>
  <si>
    <t>Инклюзивті білім беру сағаттары/ Часы за инклюзивное образования</t>
  </si>
  <si>
    <t>БЛА қосудың 40% / от БДО инклюзия</t>
  </si>
  <si>
    <t>БЛА/16 сағат *сағаттардың нақты саны/  БДО/16час *фактическое кол-во  часов</t>
  </si>
  <si>
    <t>40 проц</t>
  </si>
  <si>
    <t>Сыныптардың жалпы саны (сынып атауы)/ Всего кол-во класс (наименование класса)</t>
  </si>
  <si>
    <r>
      <t>Главный бухгалтер</t>
    </r>
    <r>
      <rPr>
        <u/>
        <sz val="12"/>
        <rFont val="Times New Roman"/>
        <family val="1"/>
        <charset val="204"/>
      </rPr>
      <t xml:space="preserve">                             Абишева М.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</si>
</sst>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8" fillId="0" borderId="0" xfId="0" applyFont="1"/>
    <xf numFmtId="0" fontId="4" fillId="2" borderId="0" xfId="0" applyFont="1" applyFill="1"/>
    <xf numFmtId="1" fontId="8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2" borderId="0" xfId="0" applyFont="1" applyFill="1"/>
    <xf numFmtId="0" fontId="13" fillId="0" borderId="0" xfId="0" applyFont="1"/>
    <xf numFmtId="49" fontId="3" fillId="0" borderId="0" xfId="0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9" fontId="6" fillId="0" borderId="0" xfId="0" applyNumberFormat="1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2" fontId="18" fillId="2" borderId="3" xfId="0" applyNumberFormat="1" applyFont="1" applyFill="1" applyBorder="1" applyAlignment="1">
      <alignment horizontal="center"/>
    </xf>
    <xf numFmtId="0" fontId="23" fillId="2" borderId="3" xfId="0" applyFont="1" applyFill="1" applyBorder="1" applyAlignment="1">
      <alignment vertical="center"/>
    </xf>
    <xf numFmtId="0" fontId="23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/>
    <xf numFmtId="1" fontId="22" fillId="2" borderId="3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22" fillId="0" borderId="0" xfId="0" applyFont="1"/>
    <xf numFmtId="0" fontId="18" fillId="2" borderId="3" xfId="0" applyFont="1" applyFill="1" applyBorder="1"/>
    <xf numFmtId="0" fontId="15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3" borderId="0" xfId="0" applyFont="1" applyFill="1"/>
    <xf numFmtId="0" fontId="15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vertical="center"/>
    </xf>
    <xf numFmtId="0" fontId="12" fillId="0" borderId="3" xfId="0" applyFont="1" applyFill="1" applyBorder="1"/>
    <xf numFmtId="0" fontId="23" fillId="0" borderId="3" xfId="0" applyFont="1" applyFill="1" applyBorder="1" applyAlignment="1">
      <alignment horizontal="left" vertical="center"/>
    </xf>
    <xf numFmtId="0" fontId="9" fillId="0" borderId="3" xfId="0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22" fillId="0" borderId="3" xfId="0" applyNumberFormat="1" applyFont="1" applyFill="1" applyBorder="1" applyAlignment="1">
      <alignment horizont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textRotation="90" wrapText="1"/>
    </xf>
    <xf numFmtId="164" fontId="22" fillId="0" borderId="3" xfId="0" applyNumberFormat="1" applyFont="1" applyFill="1" applyBorder="1" applyAlignment="1">
      <alignment horizontal="center" wrapText="1"/>
    </xf>
    <xf numFmtId="1" fontId="12" fillId="0" borderId="3" xfId="0" applyNumberFormat="1" applyFont="1" applyFill="1" applyBorder="1" applyAlignment="1">
      <alignment wrapText="1"/>
    </xf>
    <xf numFmtId="0" fontId="11" fillId="0" borderId="3" xfId="0" applyFont="1" applyFill="1" applyBorder="1"/>
    <xf numFmtId="0" fontId="18" fillId="0" borderId="3" xfId="0" applyFont="1" applyFill="1" applyBorder="1" applyAlignment="1">
      <alignment horizontal="center"/>
    </xf>
    <xf numFmtId="0" fontId="18" fillId="0" borderId="3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wrapText="1"/>
    </xf>
    <xf numFmtId="0" fontId="12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164" fontId="23" fillId="0" borderId="3" xfId="0" applyNumberFormat="1" applyFont="1" applyFill="1" applyBorder="1" applyAlignment="1">
      <alignment horizontal="left" vertical="center"/>
    </xf>
    <xf numFmtId="164" fontId="21" fillId="0" borderId="3" xfId="0" applyNumberFormat="1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top"/>
    </xf>
    <xf numFmtId="0" fontId="22" fillId="0" borderId="0" xfId="0" applyFont="1" applyFill="1"/>
    <xf numFmtId="0" fontId="6" fillId="0" borderId="0" xfId="0" applyFont="1" applyFill="1" applyAlignment="1">
      <alignment horizontal="center" vertical="center" textRotation="90" wrapText="1"/>
    </xf>
    <xf numFmtId="0" fontId="22" fillId="0" borderId="3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/>
    <xf numFmtId="0" fontId="18" fillId="0" borderId="0" xfId="0" applyFont="1"/>
    <xf numFmtId="2" fontId="18" fillId="0" borderId="3" xfId="0" applyNumberFormat="1" applyFont="1" applyFill="1" applyBorder="1" applyAlignment="1">
      <alignment horizontal="center"/>
    </xf>
    <xf numFmtId="2" fontId="18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6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left" vertical="center"/>
    </xf>
    <xf numFmtId="164" fontId="21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/>
    <xf numFmtId="164" fontId="18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" fontId="7" fillId="0" borderId="0" xfId="0" applyNumberFormat="1" applyFont="1" applyFill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64" fontId="6" fillId="0" borderId="3" xfId="0" applyNumberFormat="1" applyFont="1" applyFill="1" applyBorder="1" applyAlignment="1">
      <alignment horizontal="center" wrapText="1"/>
    </xf>
    <xf numFmtId="2" fontId="6" fillId="0" borderId="3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7" fillId="3" borderId="0" xfId="0" applyFont="1" applyFill="1"/>
    <xf numFmtId="0" fontId="6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right"/>
    </xf>
    <xf numFmtId="1" fontId="6" fillId="3" borderId="3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  <xf numFmtId="3" fontId="10" fillId="3" borderId="3" xfId="0" applyNumberFormat="1" applyFont="1" applyFill="1" applyBorder="1"/>
    <xf numFmtId="3" fontId="24" fillId="3" borderId="3" xfId="0" applyNumberFormat="1" applyFont="1" applyFill="1" applyBorder="1"/>
    <xf numFmtId="3" fontId="24" fillId="3" borderId="3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3" fontId="16" fillId="3" borderId="3" xfId="0" applyNumberFormat="1" applyFont="1" applyFill="1" applyBorder="1" applyAlignment="1">
      <alignment horizontal="center" wrapText="1"/>
    </xf>
    <xf numFmtId="0" fontId="14" fillId="3" borderId="0" xfId="0" applyFont="1" applyFill="1"/>
    <xf numFmtId="0" fontId="14" fillId="3" borderId="3" xfId="0" applyFont="1" applyFill="1" applyBorder="1"/>
    <xf numFmtId="0" fontId="25" fillId="3" borderId="3" xfId="0" applyFont="1" applyFill="1" applyBorder="1"/>
    <xf numFmtId="3" fontId="10" fillId="3" borderId="1" xfId="0" applyNumberFormat="1" applyFont="1" applyFill="1" applyBorder="1"/>
    <xf numFmtId="3" fontId="24" fillId="3" borderId="1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wrapText="1"/>
    </xf>
    <xf numFmtId="3" fontId="23" fillId="3" borderId="3" xfId="0" applyNumberFormat="1" applyFont="1" applyFill="1" applyBorder="1"/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5" fillId="3" borderId="0" xfId="0" applyFont="1" applyFill="1"/>
    <xf numFmtId="0" fontId="6" fillId="3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Fill="1"/>
    <xf numFmtId="1" fontId="4" fillId="0" borderId="0" xfId="0" applyNumberFormat="1" applyFont="1" applyFill="1" applyAlignment="1">
      <alignment wrapText="1"/>
    </xf>
    <xf numFmtId="1" fontId="4" fillId="0" borderId="0" xfId="0" applyNumberFormat="1" applyFont="1" applyFill="1" applyAlignment="1">
      <alignment horizontal="center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22" fillId="0" borderId="3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textRotation="90" wrapText="1"/>
    </xf>
    <xf numFmtId="1" fontId="4" fillId="0" borderId="0" xfId="0" applyNumberFormat="1" applyFont="1" applyFill="1" applyAlignment="1">
      <alignment horizontal="center" wrapText="1"/>
    </xf>
    <xf numFmtId="1" fontId="12" fillId="0" borderId="1" xfId="0" applyNumberFormat="1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1" fontId="23" fillId="0" borderId="3" xfId="0" applyNumberFormat="1" applyFont="1" applyFill="1" applyBorder="1" applyAlignment="1">
      <alignment horizontal="center"/>
    </xf>
    <xf numFmtId="1" fontId="18" fillId="0" borderId="3" xfId="0" applyNumberFormat="1" applyFont="1" applyFill="1" applyBorder="1" applyAlignment="1">
      <alignment horizontal="center"/>
    </xf>
    <xf numFmtId="0" fontId="20" fillId="2" borderId="0" xfId="0" applyFont="1" applyFill="1"/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16" fillId="0" borderId="0" xfId="0" applyFont="1" applyAlignment="1"/>
    <xf numFmtId="0" fontId="15" fillId="0" borderId="0" xfId="0" applyFont="1" applyAlignment="1"/>
    <xf numFmtId="0" fontId="18" fillId="2" borderId="0" xfId="0" applyNumberFormat="1" applyFont="1" applyFill="1"/>
    <xf numFmtId="0" fontId="17" fillId="2" borderId="0" xfId="0" applyNumberFormat="1" applyFont="1" applyFill="1" applyAlignment="1"/>
    <xf numFmtId="0" fontId="20" fillId="2" borderId="0" xfId="0" applyFont="1" applyFill="1" applyAlignment="1">
      <alignment vertical="top"/>
    </xf>
    <xf numFmtId="0" fontId="14" fillId="2" borderId="0" xfId="0" applyFont="1" applyFill="1"/>
    <xf numFmtId="0" fontId="17" fillId="2" borderId="0" xfId="0" applyNumberFormat="1" applyFont="1" applyFill="1" applyAlignment="1">
      <alignment horizontal="left"/>
    </xf>
    <xf numFmtId="0" fontId="18" fillId="2" borderId="0" xfId="0" applyNumberFormat="1" applyFont="1" applyFill="1" applyAlignment="1">
      <alignment horizontal="left"/>
    </xf>
    <xf numFmtId="0" fontId="20" fillId="2" borderId="0" xfId="0" applyNumberFormat="1" applyFont="1" applyFill="1" applyAlignment="1">
      <alignment vertical="center"/>
    </xf>
    <xf numFmtId="0" fontId="20" fillId="2" borderId="0" xfId="0" applyNumberFormat="1" applyFont="1" applyFill="1" applyAlignment="1">
      <alignment vertical="center" wrapText="1"/>
    </xf>
    <xf numFmtId="0" fontId="20" fillId="2" borderId="0" xfId="0" applyNumberFormat="1" applyFont="1" applyFill="1" applyAlignment="1">
      <alignment horizontal="center" vertical="center" wrapText="1"/>
    </xf>
    <xf numFmtId="0" fontId="20" fillId="2" borderId="0" xfId="0" applyNumberFormat="1" applyFont="1" applyFill="1" applyAlignment="1">
      <alignment horizontal="center" vertical="center"/>
    </xf>
    <xf numFmtId="0" fontId="10" fillId="2" borderId="0" xfId="0" applyNumberFormat="1" applyFont="1" applyFill="1" applyAlignment="1">
      <alignment vertical="center"/>
    </xf>
    <xf numFmtId="0" fontId="10" fillId="2" borderId="0" xfId="0" applyNumberFormat="1" applyFont="1" applyFill="1" applyAlignment="1">
      <alignment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/>
    </xf>
    <xf numFmtId="0" fontId="23" fillId="2" borderId="0" xfId="0" applyNumberFormat="1" applyFont="1" applyFill="1" applyAlignment="1">
      <alignment horizontal="center" vertical="center"/>
    </xf>
    <xf numFmtId="0" fontId="18" fillId="2" borderId="0" xfId="0" applyNumberFormat="1" applyFont="1" applyFill="1" applyAlignment="1">
      <alignment horizontal="center"/>
    </xf>
    <xf numFmtId="0" fontId="18" fillId="2" borderId="0" xfId="0" applyNumberFormat="1" applyFont="1" applyFill="1" applyAlignment="1">
      <alignment vertical="center"/>
    </xf>
    <xf numFmtId="0" fontId="23" fillId="2" borderId="0" xfId="0" applyNumberFormat="1" applyFont="1" applyFill="1" applyAlignment="1">
      <alignment vertical="center"/>
    </xf>
    <xf numFmtId="0" fontId="17" fillId="2" borderId="9" xfId="0" applyNumberFormat="1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7" fillId="2" borderId="12" xfId="0" applyNumberFormat="1" applyFont="1" applyFill="1" applyBorder="1" applyAlignment="1">
      <alignment horizontal="center" vertical="center" wrapText="1"/>
    </xf>
    <xf numFmtId="0" fontId="17" fillId="2" borderId="12" xfId="0" applyNumberFormat="1" applyFont="1" applyFill="1" applyBorder="1" applyAlignment="1">
      <alignment horizontal="center" vertical="center" textRotation="90"/>
    </xf>
    <xf numFmtId="0" fontId="17" fillId="2" borderId="12" xfId="0" applyNumberFormat="1" applyFont="1" applyFill="1" applyBorder="1" applyAlignment="1">
      <alignment horizontal="center" vertical="center" textRotation="90" wrapText="1"/>
    </xf>
    <xf numFmtId="0" fontId="17" fillId="2" borderId="3" xfId="0" applyNumberFormat="1" applyFont="1" applyFill="1" applyBorder="1" applyAlignment="1">
      <alignment vertical="center" wrapText="1"/>
    </xf>
    <xf numFmtId="0" fontId="17" fillId="2" borderId="0" xfId="0" applyNumberFormat="1" applyFont="1" applyFill="1" applyBorder="1" applyAlignment="1">
      <alignment horizontal="center" vertical="center" wrapText="1"/>
    </xf>
    <xf numFmtId="0" fontId="17" fillId="2" borderId="0" xfId="0" applyNumberFormat="1" applyFont="1" applyFill="1" applyAlignment="1">
      <alignment horizontal="left" vertical="center" wrapText="1"/>
    </xf>
    <xf numFmtId="0" fontId="8" fillId="0" borderId="0" xfId="0" applyFont="1" applyFill="1"/>
    <xf numFmtId="0" fontId="6" fillId="0" borderId="0" xfId="0" applyFont="1" applyFill="1" applyAlignment="1">
      <alignment horizontal="center"/>
    </xf>
    <xf numFmtId="0" fontId="17" fillId="2" borderId="4" xfId="0" applyNumberFormat="1" applyFont="1" applyFill="1" applyBorder="1" applyAlignment="1">
      <alignment vertical="center"/>
    </xf>
    <xf numFmtId="2" fontId="22" fillId="0" borderId="3" xfId="0" applyNumberFormat="1" applyFont="1" applyFill="1" applyBorder="1" applyAlignment="1">
      <alignment horizontal="center"/>
    </xf>
    <xf numFmtId="2" fontId="22" fillId="0" borderId="1" xfId="0" applyNumberFormat="1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/>
    </xf>
    <xf numFmtId="1" fontId="19" fillId="3" borderId="3" xfId="0" applyNumberFormat="1" applyFont="1" applyFill="1" applyBorder="1" applyAlignment="1">
      <alignment horizontal="center" vertical="center"/>
    </xf>
    <xf numFmtId="1" fontId="19" fillId="3" borderId="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19" fillId="3" borderId="3" xfId="0" applyFont="1" applyFill="1" applyBorder="1" applyAlignment="1">
      <alignment horizontal="center" vertical="center" textRotation="90" wrapText="1"/>
    </xf>
    <xf numFmtId="9" fontId="19" fillId="0" borderId="3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3" fontId="29" fillId="3" borderId="3" xfId="0" applyNumberFormat="1" applyFont="1" applyFill="1" applyBorder="1"/>
    <xf numFmtId="3" fontId="30" fillId="3" borderId="3" xfId="0" applyNumberFormat="1" applyFont="1" applyFill="1" applyBorder="1"/>
    <xf numFmtId="0" fontId="19" fillId="3" borderId="3" xfId="0" applyFont="1" applyFill="1" applyBorder="1" applyAlignment="1">
      <alignment horizontal="center" vertical="center" wrapText="1"/>
    </xf>
    <xf numFmtId="3" fontId="30" fillId="3" borderId="3" xfId="0" applyNumberFormat="1" applyFont="1" applyFill="1" applyBorder="1" applyAlignment="1">
      <alignment horizont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9" fillId="0" borderId="3" xfId="0" applyFont="1" applyFill="1" applyBorder="1" applyAlignment="1">
      <alignment vertical="center"/>
    </xf>
    <xf numFmtId="0" fontId="29" fillId="0" borderId="3" xfId="0" applyFont="1" applyFill="1" applyBorder="1" applyAlignment="1">
      <alignment horizontal="left"/>
    </xf>
    <xf numFmtId="0" fontId="29" fillId="0" borderId="3" xfId="0" applyFont="1" applyFill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1" fontId="19" fillId="0" borderId="3" xfId="0" applyNumberFormat="1" applyFont="1" applyFill="1" applyBorder="1" applyAlignment="1">
      <alignment horizontal="center" wrapText="1"/>
    </xf>
    <xf numFmtId="0" fontId="31" fillId="0" borderId="3" xfId="0" applyFont="1" applyFill="1" applyBorder="1"/>
    <xf numFmtId="0" fontId="19" fillId="0" borderId="3" xfId="0" applyFont="1" applyFill="1" applyBorder="1" applyAlignment="1">
      <alignment horizontal="center"/>
    </xf>
    <xf numFmtId="0" fontId="19" fillId="0" borderId="3" xfId="0" applyFont="1" applyFill="1" applyBorder="1"/>
    <xf numFmtId="164" fontId="19" fillId="0" borderId="3" xfId="0" applyNumberFormat="1" applyFont="1" applyFill="1" applyBorder="1"/>
    <xf numFmtId="0" fontId="29" fillId="0" borderId="3" xfId="0" applyFont="1" applyFill="1" applyBorder="1" applyAlignment="1">
      <alignment wrapText="1"/>
    </xf>
    <xf numFmtId="0" fontId="29" fillId="4" borderId="3" xfId="0" applyFont="1" applyFill="1" applyBorder="1" applyAlignment="1">
      <alignment horizontal="center" vertical="center"/>
    </xf>
    <xf numFmtId="164" fontId="19" fillId="0" borderId="3" xfId="0" applyNumberFormat="1" applyFont="1" applyFill="1" applyBorder="1" applyAlignment="1">
      <alignment horizontal="center" wrapText="1"/>
    </xf>
    <xf numFmtId="0" fontId="29" fillId="2" borderId="3" xfId="0" applyFont="1" applyFill="1" applyBorder="1" applyAlignment="1">
      <alignment wrapText="1"/>
    </xf>
    <xf numFmtId="2" fontId="19" fillId="0" borderId="3" xfId="0" applyNumberFormat="1" applyFont="1" applyFill="1" applyBorder="1" applyAlignment="1">
      <alignment horizontal="center" vertical="center"/>
    </xf>
    <xf numFmtId="49" fontId="19" fillId="3" borderId="3" xfId="0" applyNumberFormat="1" applyFont="1" applyFill="1" applyBorder="1" applyAlignment="1">
      <alignment horizontal="center" vertical="center" wrapText="1"/>
    </xf>
    <xf numFmtId="1" fontId="29" fillId="0" borderId="3" xfId="0" applyNumberFormat="1" applyFont="1" applyFill="1" applyBorder="1" applyAlignment="1">
      <alignment horizontal="center" wrapText="1"/>
    </xf>
    <xf numFmtId="2" fontId="19" fillId="0" borderId="3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11" fillId="2" borderId="0" xfId="0" applyNumberFormat="1" applyFont="1" applyFill="1"/>
    <xf numFmtId="0" fontId="20" fillId="2" borderId="0" xfId="0" applyNumberFormat="1" applyFont="1" applyFill="1" applyAlignment="1"/>
    <xf numFmtId="0" fontId="7" fillId="0" borderId="0" xfId="0" applyFont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vertical="center"/>
    </xf>
    <xf numFmtId="1" fontId="8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Alignment="1">
      <alignment horizontal="center" vertical="center"/>
    </xf>
    <xf numFmtId="0" fontId="17" fillId="2" borderId="12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/>
    <xf numFmtId="0" fontId="17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12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/>
    </xf>
    <xf numFmtId="0" fontId="17" fillId="2" borderId="12" xfId="0" applyNumberFormat="1" applyFont="1" applyFill="1" applyBorder="1" applyAlignment="1">
      <alignment horizontal="center" vertical="center"/>
    </xf>
    <xf numFmtId="0" fontId="17" fillId="2" borderId="9" xfId="0" applyNumberFormat="1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2" borderId="8" xfId="0" applyNumberFormat="1" applyFont="1" applyFill="1" applyBorder="1" applyAlignment="1">
      <alignment horizontal="center" vertical="center" wrapText="1"/>
    </xf>
    <xf numFmtId="0" fontId="17" fillId="2" borderId="11" xfId="0" applyNumberFormat="1" applyFont="1" applyFill="1" applyBorder="1" applyAlignment="1">
      <alignment horizontal="center" vertical="center" wrapText="1"/>
    </xf>
    <xf numFmtId="0" fontId="17" fillId="2" borderId="7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center" vertical="center" wrapText="1"/>
    </xf>
    <xf numFmtId="0" fontId="17" fillId="2" borderId="13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4" xfId="0" applyNumberFormat="1" applyFont="1" applyFill="1" applyBorder="1" applyAlignment="1">
      <alignment horizontal="center" vertical="center" wrapText="1"/>
    </xf>
    <xf numFmtId="0" fontId="17" fillId="2" borderId="15" xfId="0" applyNumberFormat="1" applyFont="1" applyFill="1" applyBorder="1" applyAlignment="1">
      <alignment horizontal="center" vertical="center" wrapText="1"/>
    </xf>
    <xf numFmtId="0" fontId="17" fillId="2" borderId="16" xfId="0" applyNumberFormat="1" applyFont="1" applyFill="1" applyBorder="1" applyAlignment="1">
      <alignment horizontal="center" vertical="center" wrapText="1"/>
    </xf>
    <xf numFmtId="0" fontId="17" fillId="2" borderId="17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2" borderId="0" xfId="0" applyFont="1" applyFill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09"/>
  <sheetViews>
    <sheetView tabSelected="1" view="pageBreakPreview" topLeftCell="A92" zoomScale="70" zoomScaleNormal="70" zoomScaleSheetLayoutView="70" workbookViewId="0">
      <selection activeCell="B106" sqref="B106:G106"/>
    </sheetView>
  </sheetViews>
  <sheetFormatPr defaultColWidth="9.109375" defaultRowHeight="18" x14ac:dyDescent="0.35"/>
  <cols>
    <col min="1" max="1" width="5.5546875" style="2" customWidth="1"/>
    <col min="2" max="2" width="17" style="3" customWidth="1"/>
    <col min="3" max="3" width="23.33203125" style="8" customWidth="1"/>
    <col min="4" max="4" width="9.88671875" style="10" customWidth="1"/>
    <col min="5" max="5" width="10" style="13" customWidth="1"/>
    <col min="6" max="6" width="30.44140625" style="1" customWidth="1"/>
    <col min="7" max="7" width="13.44140625" style="4" customWidth="1"/>
    <col min="8" max="8" width="13" style="4" customWidth="1"/>
    <col min="9" max="9" width="6.5546875" style="11" customWidth="1"/>
    <col min="10" max="10" width="6.5546875" style="96" customWidth="1"/>
    <col min="11" max="11" width="10.6640625" style="6" customWidth="1"/>
    <col min="12" max="12" width="10.6640625" style="1" customWidth="1"/>
    <col min="13" max="13" width="5.44140625" style="103" customWidth="1"/>
    <col min="14" max="15" width="7.109375" style="1" customWidth="1"/>
    <col min="16" max="16" width="11.33203125" style="58" customWidth="1"/>
    <col min="17" max="18" width="11.5546875" style="58" customWidth="1"/>
    <col min="19" max="19" width="7" style="103" customWidth="1"/>
    <col min="20" max="20" width="9.88671875" style="58" customWidth="1"/>
    <col min="21" max="21" width="7.109375" style="9" customWidth="1"/>
    <col min="22" max="22" width="16.6640625" style="146" customWidth="1"/>
    <col min="23" max="23" width="7.5546875" style="1" customWidth="1"/>
    <col min="24" max="24" width="6.33203125" style="58" hidden="1" customWidth="1"/>
    <col min="25" max="25" width="5.33203125" style="1" customWidth="1"/>
    <col min="26" max="26" width="11.44140625" style="58" customWidth="1"/>
    <col min="27" max="27" width="7.109375" style="170" customWidth="1"/>
    <col min="28" max="28" width="15" style="58" customWidth="1"/>
    <col min="29" max="29" width="6.6640625" style="170" customWidth="1"/>
    <col min="30" max="30" width="14.44140625" style="58" customWidth="1"/>
    <col min="31" max="31" width="7.109375" style="109" bestFit="1" customWidth="1"/>
    <col min="32" max="32" width="13.5546875" style="58" customWidth="1"/>
    <col min="33" max="33" width="6.109375" style="103" customWidth="1"/>
    <col min="34" max="34" width="11.33203125" style="58" customWidth="1"/>
    <col min="35" max="35" width="7.6640625" style="91" customWidth="1"/>
    <col min="36" max="36" width="11.33203125" style="58" customWidth="1"/>
    <col min="37" max="37" width="7.33203125" style="91" customWidth="1"/>
    <col min="38" max="38" width="11" style="58" customWidth="1"/>
    <col min="39" max="39" width="6.6640625" style="46" customWidth="1"/>
    <col min="40" max="40" width="11.109375" style="58" customWidth="1"/>
    <col min="41" max="41" width="5.5546875" style="46" customWidth="1"/>
    <col min="42" max="42" width="11.33203125" style="58" customWidth="1"/>
    <col min="43" max="43" width="5.33203125" style="46" customWidth="1"/>
    <col min="44" max="44" width="11" style="58" customWidth="1"/>
    <col min="45" max="45" width="11" style="91" customWidth="1"/>
    <col min="46" max="46" width="11.44140625" style="58" customWidth="1"/>
    <col min="47" max="47" width="10" style="1" customWidth="1"/>
    <col min="48" max="48" width="10" style="2" customWidth="1"/>
    <col min="49" max="49" width="10" style="1" customWidth="1"/>
    <col min="50" max="50" width="7.109375" style="1" customWidth="1"/>
    <col min="51" max="51" width="6.33203125" style="1" customWidth="1"/>
    <col min="52" max="52" width="4.109375" style="1" customWidth="1"/>
    <col min="53" max="53" width="5.109375" style="2" customWidth="1"/>
    <col min="54" max="54" width="5" style="1" customWidth="1"/>
    <col min="55" max="55" width="13.33203125" style="1" customWidth="1"/>
    <col min="56" max="57" width="8.44140625" style="110" customWidth="1"/>
    <col min="58" max="59" width="9.21875" style="58" customWidth="1"/>
    <col min="60" max="60" width="8.33203125" style="58" customWidth="1"/>
    <col min="61" max="61" width="9.21875" style="58" customWidth="1"/>
    <col min="62" max="62" width="10.33203125" style="58" customWidth="1"/>
    <col min="63" max="63" width="10" style="58" customWidth="1"/>
    <col min="64" max="64" width="8.44140625" style="58" customWidth="1"/>
    <col min="65" max="65" width="14.44140625" style="58" customWidth="1"/>
    <col min="66" max="66" width="13" style="1" customWidth="1"/>
    <col min="67" max="67" width="9.6640625" style="1" customWidth="1"/>
    <col min="68" max="68" width="10" style="1" customWidth="1"/>
    <col min="69" max="69" width="9.5546875" style="1" customWidth="1"/>
    <col min="70" max="16384" width="9.109375" style="1"/>
  </cols>
  <sheetData>
    <row r="1" spans="1:67" ht="21" customHeight="1" x14ac:dyDescent="0.35">
      <c r="A1" s="182" t="s">
        <v>321</v>
      </c>
      <c r="B1" s="182"/>
      <c r="C1" s="183"/>
      <c r="D1" s="184"/>
      <c r="E1" s="183"/>
      <c r="F1" s="183"/>
      <c r="G1" s="185" t="s">
        <v>315</v>
      </c>
      <c r="H1" s="186"/>
      <c r="I1" s="1"/>
      <c r="J1" s="1"/>
      <c r="K1" s="183"/>
      <c r="L1" s="187"/>
      <c r="M1" s="212"/>
      <c r="N1" s="212"/>
      <c r="O1" s="212"/>
      <c r="P1" s="212"/>
      <c r="Q1" s="212"/>
      <c r="R1" s="103"/>
      <c r="T1" s="103"/>
      <c r="U1" s="138"/>
      <c r="V1" s="106"/>
      <c r="W1" s="213"/>
      <c r="X1" s="213"/>
      <c r="Y1" s="213"/>
      <c r="Z1" s="213"/>
      <c r="AA1" s="168"/>
      <c r="AB1" s="103"/>
      <c r="AC1" s="176"/>
      <c r="AD1" s="108"/>
      <c r="AE1" s="108"/>
      <c r="AF1" s="108"/>
      <c r="AH1" s="103"/>
      <c r="AJ1" s="103"/>
      <c r="AL1" s="103"/>
      <c r="AM1" s="91"/>
      <c r="AN1" s="103"/>
      <c r="AO1" s="91"/>
      <c r="AP1" s="103"/>
      <c r="AQ1" s="91"/>
      <c r="AR1" s="103"/>
      <c r="AS1" s="288"/>
      <c r="AT1" s="289"/>
      <c r="AU1" s="286"/>
      <c r="AV1" s="286"/>
      <c r="AW1" s="286"/>
      <c r="AX1" s="286"/>
      <c r="AY1" s="286"/>
      <c r="AZ1" s="286"/>
      <c r="BA1" s="286"/>
      <c r="BB1" s="286"/>
      <c r="BC1" s="211"/>
      <c r="BD1" s="211"/>
      <c r="BE1" s="211"/>
      <c r="BF1" s="286"/>
      <c r="BG1" s="287"/>
      <c r="BH1" s="289"/>
      <c r="BI1" s="289"/>
      <c r="BJ1" s="289"/>
      <c r="BK1" s="289"/>
      <c r="BL1" s="289"/>
      <c r="BM1" s="103"/>
      <c r="BN1" s="103"/>
      <c r="BO1" s="103"/>
    </row>
    <row r="2" spans="1:67" ht="18" customHeight="1" x14ac:dyDescent="0.35">
      <c r="A2" s="182" t="s">
        <v>317</v>
      </c>
      <c r="B2" s="182"/>
      <c r="C2" s="183"/>
      <c r="D2" s="184"/>
      <c r="E2" s="183"/>
      <c r="F2" s="183"/>
      <c r="G2" s="253" t="s">
        <v>316</v>
      </c>
      <c r="H2" s="253"/>
      <c r="I2" s="253"/>
      <c r="J2" s="253"/>
      <c r="K2" s="253"/>
      <c r="L2" s="187"/>
      <c r="M2" s="188"/>
      <c r="N2" s="188"/>
      <c r="O2" s="187"/>
      <c r="P2" s="187"/>
      <c r="Q2" s="187"/>
      <c r="R2" s="103"/>
      <c r="T2" s="103"/>
      <c r="U2" s="138"/>
      <c r="V2" s="106"/>
      <c r="W2" s="213"/>
      <c r="X2" s="213"/>
      <c r="Y2" s="213"/>
      <c r="Z2" s="213"/>
      <c r="AA2" s="168"/>
      <c r="AB2" s="103"/>
      <c r="AC2" s="176"/>
      <c r="AD2" s="108"/>
      <c r="AE2" s="108"/>
      <c r="AF2" s="108"/>
      <c r="AH2" s="103"/>
      <c r="AJ2" s="103"/>
      <c r="AL2" s="103"/>
      <c r="AM2" s="91"/>
      <c r="AN2" s="103"/>
      <c r="AO2" s="91"/>
      <c r="AP2" s="103"/>
      <c r="AQ2" s="91"/>
      <c r="AR2" s="103"/>
      <c r="AS2" s="288"/>
      <c r="AT2" s="289"/>
      <c r="AU2" s="286"/>
      <c r="AV2" s="286"/>
      <c r="AW2" s="286"/>
      <c r="AX2" s="286"/>
      <c r="AY2" s="286"/>
      <c r="AZ2" s="286"/>
      <c r="BA2" s="286"/>
      <c r="BB2" s="286"/>
      <c r="BC2" s="211"/>
      <c r="BD2" s="211"/>
      <c r="BE2" s="211"/>
      <c r="BF2" s="286"/>
      <c r="BG2" s="287"/>
      <c r="BH2" s="289"/>
      <c r="BI2" s="289"/>
      <c r="BJ2" s="289"/>
      <c r="BK2" s="289"/>
      <c r="BL2" s="289"/>
      <c r="BM2" s="103"/>
      <c r="BN2" s="103"/>
      <c r="BO2" s="103"/>
    </row>
    <row r="3" spans="1:67" ht="18" customHeight="1" x14ac:dyDescent="0.35">
      <c r="A3" s="189" t="s">
        <v>322</v>
      </c>
      <c r="B3" s="189"/>
      <c r="C3" s="183"/>
      <c r="D3" s="184"/>
      <c r="E3" s="183"/>
      <c r="F3" s="183"/>
      <c r="G3" s="253" t="s">
        <v>317</v>
      </c>
      <c r="H3" s="253"/>
      <c r="I3" s="253"/>
      <c r="J3" s="253"/>
      <c r="K3" s="253"/>
      <c r="L3" s="187"/>
      <c r="M3" s="188"/>
      <c r="N3" s="188"/>
      <c r="O3" s="187"/>
      <c r="P3" s="187"/>
      <c r="Q3" s="187"/>
      <c r="R3" s="103"/>
      <c r="T3" s="103"/>
      <c r="U3" s="138"/>
      <c r="V3" s="106"/>
      <c r="W3" s="213"/>
      <c r="X3" s="213"/>
      <c r="Y3" s="213"/>
      <c r="Z3" s="213"/>
      <c r="AA3" s="168"/>
      <c r="AB3" s="103"/>
      <c r="AC3" s="176"/>
      <c r="AD3" s="108"/>
      <c r="AE3" s="108"/>
      <c r="AF3" s="108"/>
      <c r="AH3" s="103"/>
      <c r="AJ3" s="103"/>
      <c r="AL3" s="103"/>
      <c r="AM3" s="91"/>
      <c r="AN3" s="103"/>
      <c r="AO3" s="91"/>
      <c r="AP3" s="103"/>
      <c r="AQ3" s="91"/>
      <c r="AR3" s="103"/>
      <c r="AS3" s="288"/>
      <c r="AT3" s="289"/>
      <c r="AU3" s="286"/>
      <c r="AV3" s="286"/>
      <c r="AW3" s="286"/>
      <c r="AX3" s="286"/>
      <c r="AY3" s="286"/>
      <c r="AZ3" s="286"/>
      <c r="BA3" s="286"/>
      <c r="BB3" s="286"/>
      <c r="BC3" s="211"/>
      <c r="BD3" s="211"/>
      <c r="BE3" s="211"/>
      <c r="BF3" s="286"/>
      <c r="BG3" s="287"/>
      <c r="BH3" s="289"/>
      <c r="BI3" s="289"/>
      <c r="BJ3" s="289"/>
      <c r="BK3" s="289"/>
      <c r="BL3" s="289"/>
      <c r="BM3" s="103"/>
      <c r="BN3" s="103"/>
      <c r="BO3" s="103"/>
    </row>
    <row r="4" spans="1:67" x14ac:dyDescent="0.35">
      <c r="A4" s="43" t="s">
        <v>323</v>
      </c>
      <c r="B4" s="43"/>
      <c r="C4" s="183"/>
      <c r="D4" s="184"/>
      <c r="E4" s="183"/>
      <c r="F4" s="183"/>
      <c r="G4" s="254" t="s">
        <v>324</v>
      </c>
      <c r="H4" s="254"/>
      <c r="I4" s="252"/>
      <c r="J4" s="252"/>
      <c r="K4" s="252"/>
      <c r="L4" s="255"/>
      <c r="M4" s="256"/>
      <c r="N4" s="256"/>
      <c r="O4" s="255"/>
      <c r="P4" s="255"/>
      <c r="Q4" s="255"/>
      <c r="R4" s="213"/>
      <c r="S4" s="213"/>
      <c r="T4" s="213"/>
      <c r="U4" s="106"/>
      <c r="V4" s="106"/>
      <c r="W4" s="213"/>
      <c r="X4" s="213"/>
      <c r="Y4" s="213"/>
      <c r="Z4" s="213"/>
      <c r="AA4" s="168"/>
      <c r="AB4" s="103"/>
      <c r="AC4" s="176"/>
      <c r="AD4" s="108"/>
      <c r="AE4" s="108"/>
      <c r="AF4" s="108"/>
      <c r="AH4" s="103"/>
      <c r="AJ4" s="103"/>
      <c r="AL4" s="103"/>
      <c r="AM4" s="91"/>
      <c r="AN4" s="103"/>
      <c r="AO4" s="91"/>
      <c r="AP4" s="103"/>
      <c r="AQ4" s="91"/>
      <c r="AR4" s="103"/>
      <c r="AS4" s="288"/>
      <c r="AT4" s="289"/>
      <c r="AU4" s="286"/>
      <c r="AV4" s="286"/>
      <c r="AW4" s="286"/>
      <c r="AX4" s="286"/>
      <c r="AY4" s="286"/>
      <c r="AZ4" s="286"/>
      <c r="BA4" s="286"/>
      <c r="BB4" s="286"/>
      <c r="BC4" s="286"/>
      <c r="BD4" s="287"/>
      <c r="BE4" s="287"/>
      <c r="BF4" s="289"/>
      <c r="BG4" s="289"/>
      <c r="BH4" s="289"/>
      <c r="BI4" s="289"/>
      <c r="BJ4" s="289"/>
      <c r="BK4" s="289"/>
      <c r="BL4" s="289"/>
      <c r="BM4" s="103"/>
      <c r="BN4" s="103"/>
      <c r="BO4" s="103"/>
    </row>
    <row r="5" spans="1:67" x14ac:dyDescent="0.35">
      <c r="A5" s="182" t="s">
        <v>171</v>
      </c>
      <c r="B5" s="45"/>
      <c r="C5" s="190"/>
      <c r="D5" s="14"/>
      <c r="E5" s="15"/>
      <c r="F5" s="14"/>
      <c r="G5" s="257" t="s">
        <v>325</v>
      </c>
      <c r="H5" s="5"/>
      <c r="I5" s="213"/>
      <c r="J5" s="5"/>
      <c r="K5" s="5"/>
      <c r="L5" s="255"/>
      <c r="M5" s="255"/>
      <c r="N5" s="255"/>
      <c r="O5" s="255"/>
      <c r="P5" s="255"/>
      <c r="Q5" s="255"/>
      <c r="R5" s="213"/>
      <c r="S5" s="213"/>
      <c r="T5" s="213"/>
      <c r="U5" s="258"/>
      <c r="V5" s="258"/>
      <c r="W5" s="258"/>
      <c r="X5" s="258"/>
      <c r="Y5" s="258"/>
      <c r="Z5" s="214"/>
      <c r="AA5" s="214"/>
      <c r="AB5" s="214"/>
      <c r="AC5" s="176"/>
      <c r="AD5" s="108"/>
      <c r="AE5" s="108"/>
      <c r="AF5" s="108"/>
      <c r="AH5" s="103"/>
      <c r="AJ5" s="103"/>
      <c r="AL5" s="103"/>
      <c r="AM5" s="91"/>
      <c r="AN5" s="103"/>
      <c r="AO5" s="91"/>
      <c r="AP5" s="103"/>
      <c r="AQ5" s="91"/>
      <c r="AR5" s="103"/>
      <c r="AS5" s="288"/>
      <c r="AT5" s="289"/>
      <c r="AU5" s="286"/>
      <c r="AV5" s="286"/>
      <c r="AW5" s="286"/>
      <c r="AX5" s="286"/>
      <c r="AY5" s="286"/>
      <c r="AZ5" s="286"/>
      <c r="BA5" s="286"/>
      <c r="BB5" s="286"/>
      <c r="BC5" s="286"/>
      <c r="BD5" s="287"/>
      <c r="BE5" s="287"/>
      <c r="BF5" s="289"/>
      <c r="BG5" s="289"/>
      <c r="BH5" s="289"/>
      <c r="BI5" s="289"/>
      <c r="BJ5" s="289"/>
      <c r="BK5" s="289"/>
      <c r="BL5" s="289"/>
      <c r="BM5" s="103"/>
      <c r="BN5" s="103"/>
      <c r="BO5" s="103"/>
    </row>
    <row r="6" spans="1:67" ht="15.6" customHeight="1" x14ac:dyDescent="0.35">
      <c r="A6" s="202"/>
      <c r="B6" s="187"/>
      <c r="C6" s="188"/>
      <c r="D6" s="191"/>
      <c r="E6" s="192"/>
      <c r="F6" s="192"/>
      <c r="G6" s="192"/>
      <c r="H6" s="192"/>
      <c r="I6" s="192"/>
      <c r="J6" s="192"/>
      <c r="K6" s="192"/>
      <c r="L6" s="187"/>
      <c r="M6" s="187"/>
      <c r="N6" s="187"/>
      <c r="O6" s="187"/>
      <c r="P6" s="187"/>
      <c r="Q6" s="187"/>
      <c r="R6" s="103"/>
      <c r="T6" s="103"/>
      <c r="U6" s="103"/>
      <c r="V6" s="103"/>
      <c r="W6" s="103"/>
      <c r="X6" s="103"/>
      <c r="Y6" s="108"/>
      <c r="Z6" s="108"/>
      <c r="AA6" s="169"/>
      <c r="AB6" s="108"/>
      <c r="AC6" s="176"/>
      <c r="AD6" s="108"/>
      <c r="AE6" s="108"/>
      <c r="AF6" s="108"/>
      <c r="AH6" s="103"/>
      <c r="AJ6" s="103"/>
      <c r="AL6" s="103"/>
      <c r="AM6" s="91"/>
      <c r="AN6" s="103"/>
      <c r="AO6" s="91"/>
      <c r="AP6" s="103"/>
      <c r="AQ6" s="91"/>
      <c r="AR6" s="103"/>
      <c r="AS6" s="288"/>
      <c r="AT6" s="289"/>
      <c r="AU6" s="286"/>
      <c r="AV6" s="286"/>
      <c r="AW6" s="286"/>
      <c r="AX6" s="286"/>
      <c r="AY6" s="286"/>
      <c r="AZ6" s="286"/>
      <c r="BA6" s="286"/>
      <c r="BB6" s="286"/>
      <c r="BC6" s="286"/>
      <c r="BD6" s="287"/>
      <c r="BE6" s="287"/>
      <c r="BF6" s="289"/>
      <c r="BG6" s="289"/>
      <c r="BH6" s="289"/>
      <c r="BI6" s="289"/>
      <c r="BJ6" s="289"/>
      <c r="BK6" s="289"/>
      <c r="BL6" s="289"/>
      <c r="BM6" s="103"/>
      <c r="BN6" s="103"/>
      <c r="BO6" s="103"/>
    </row>
    <row r="7" spans="1:67" ht="21.6" hidden="1" customHeight="1" x14ac:dyDescent="0.35">
      <c r="A7" s="203"/>
      <c r="B7" s="193"/>
      <c r="C7" s="194"/>
      <c r="D7" s="194"/>
      <c r="E7" s="194"/>
      <c r="F7" s="194"/>
      <c r="G7" s="194"/>
      <c r="H7" s="195"/>
      <c r="I7" s="195"/>
      <c r="J7" s="196"/>
      <c r="K7" s="196"/>
      <c r="L7" s="196"/>
      <c r="M7" s="196"/>
      <c r="N7" s="196"/>
      <c r="O7" s="196"/>
      <c r="P7" s="196"/>
      <c r="Q7" s="196"/>
      <c r="R7" s="103"/>
      <c r="T7" s="103"/>
      <c r="U7" s="103"/>
      <c r="V7" s="103"/>
      <c r="W7" s="103"/>
      <c r="X7" s="103"/>
      <c r="Y7" s="108"/>
      <c r="Z7" s="108"/>
      <c r="AA7" s="169"/>
      <c r="AB7" s="108"/>
      <c r="AC7" s="176"/>
      <c r="AD7" s="108"/>
      <c r="AE7" s="108"/>
      <c r="AF7" s="108"/>
      <c r="AH7" s="103"/>
      <c r="AJ7" s="103"/>
      <c r="AL7" s="103"/>
      <c r="AM7" s="91"/>
      <c r="AN7" s="103"/>
      <c r="AO7" s="91"/>
      <c r="AP7" s="103"/>
      <c r="AQ7" s="91"/>
      <c r="AR7" s="103"/>
      <c r="AS7" s="288"/>
      <c r="AT7" s="289"/>
      <c r="AU7" s="286"/>
      <c r="AV7" s="286"/>
      <c r="AW7" s="286"/>
      <c r="AX7" s="286"/>
      <c r="AY7" s="286"/>
      <c r="AZ7" s="286"/>
      <c r="BA7" s="286"/>
      <c r="BB7" s="286"/>
      <c r="BC7" s="286"/>
      <c r="BD7" s="287"/>
      <c r="BE7" s="287"/>
      <c r="BF7" s="289"/>
      <c r="BG7" s="289"/>
      <c r="BH7" s="289"/>
      <c r="BI7" s="289"/>
      <c r="BJ7" s="289"/>
      <c r="BK7" s="289"/>
      <c r="BL7" s="289"/>
      <c r="BM7" s="103"/>
      <c r="BN7" s="103"/>
      <c r="BO7" s="103"/>
    </row>
    <row r="8" spans="1:67" s="6" customFormat="1" ht="36.75" customHeight="1" x14ac:dyDescent="0.35">
      <c r="A8" s="204"/>
      <c r="B8" s="193" t="s">
        <v>318</v>
      </c>
      <c r="C8" s="194"/>
      <c r="D8" s="194"/>
      <c r="E8" s="194"/>
      <c r="F8" s="194"/>
      <c r="G8" s="194"/>
      <c r="H8" s="195"/>
      <c r="I8" s="195"/>
      <c r="J8" s="195"/>
      <c r="K8" s="195"/>
      <c r="L8" s="196"/>
      <c r="M8" s="196"/>
      <c r="N8" s="196"/>
      <c r="O8" s="196"/>
      <c r="P8" s="196"/>
      <c r="Q8" s="196"/>
      <c r="R8" s="213"/>
      <c r="S8" s="213"/>
      <c r="T8" s="213"/>
      <c r="U8" s="213"/>
      <c r="V8" s="213"/>
      <c r="W8" s="213"/>
      <c r="X8" s="213"/>
      <c r="Y8" s="259"/>
      <c r="Z8" s="259"/>
      <c r="AA8" s="260"/>
      <c r="AB8" s="259"/>
      <c r="AC8" s="261"/>
      <c r="AD8" s="259"/>
      <c r="AE8" s="104"/>
      <c r="AF8" s="104"/>
      <c r="AG8" s="103"/>
      <c r="AH8" s="103"/>
      <c r="AI8" s="91"/>
      <c r="AJ8" s="103"/>
      <c r="AK8" s="91"/>
      <c r="AL8" s="103"/>
      <c r="AM8" s="91"/>
      <c r="AN8" s="103"/>
      <c r="AO8" s="91"/>
      <c r="AP8" s="103"/>
      <c r="AQ8" s="91"/>
      <c r="AR8" s="103"/>
      <c r="AS8" s="288"/>
      <c r="AT8" s="289"/>
      <c r="AU8" s="290"/>
      <c r="AV8" s="290"/>
      <c r="AW8" s="290"/>
      <c r="AX8" s="290"/>
      <c r="AY8" s="290"/>
      <c r="AZ8" s="290"/>
      <c r="BA8" s="290"/>
      <c r="BB8" s="290"/>
      <c r="BC8" s="290"/>
      <c r="BD8" s="287"/>
      <c r="BE8" s="287"/>
      <c r="BF8" s="289"/>
      <c r="BG8" s="289"/>
      <c r="BH8" s="289"/>
      <c r="BI8" s="289"/>
      <c r="BJ8" s="289"/>
      <c r="BK8" s="289"/>
      <c r="BL8" s="289"/>
      <c r="BM8" s="103"/>
      <c r="BN8" s="103"/>
      <c r="BO8" s="103"/>
    </row>
    <row r="9" spans="1:67" s="6" customFormat="1" ht="38.4" customHeight="1" thickBot="1" x14ac:dyDescent="0.4">
      <c r="A9" s="204"/>
      <c r="B9" s="193" t="s">
        <v>319</v>
      </c>
      <c r="C9" s="194"/>
      <c r="D9" s="194"/>
      <c r="E9" s="194"/>
      <c r="F9" s="194"/>
      <c r="G9" s="194"/>
      <c r="H9" s="195"/>
      <c r="I9" s="195"/>
      <c r="J9" s="196"/>
      <c r="K9" s="196"/>
      <c r="L9" s="196"/>
      <c r="M9" s="196"/>
      <c r="N9" s="196"/>
      <c r="O9" s="196"/>
      <c r="P9" s="196"/>
      <c r="Q9" s="196"/>
      <c r="R9" s="213"/>
      <c r="S9" s="213"/>
      <c r="T9" s="213"/>
      <c r="U9" s="213"/>
      <c r="V9" s="213"/>
      <c r="W9" s="213"/>
      <c r="X9" s="213"/>
      <c r="Y9" s="259"/>
      <c r="Z9" s="259"/>
      <c r="AA9" s="260"/>
      <c r="AB9" s="259"/>
      <c r="AC9" s="261"/>
      <c r="AD9" s="259"/>
      <c r="AE9" s="259"/>
      <c r="AF9" s="259"/>
      <c r="AG9" s="213"/>
      <c r="AH9" s="213"/>
      <c r="AI9" s="213"/>
      <c r="AJ9" s="213"/>
      <c r="AK9" s="213"/>
      <c r="AL9" s="103"/>
      <c r="AM9" s="91"/>
      <c r="AN9" s="103"/>
      <c r="AO9" s="91"/>
      <c r="AP9" s="103"/>
      <c r="AQ9" s="91"/>
      <c r="AR9" s="103"/>
      <c r="AS9" s="110"/>
      <c r="AT9" s="103"/>
      <c r="BD9" s="91"/>
      <c r="BE9" s="91"/>
      <c r="BF9" s="103"/>
      <c r="BG9" s="103"/>
      <c r="BH9" s="103"/>
      <c r="BI9" s="103"/>
      <c r="BJ9" s="103"/>
      <c r="BK9" s="103"/>
      <c r="BL9" s="103"/>
      <c r="BM9" s="103"/>
      <c r="BN9" s="103"/>
      <c r="BO9" s="103"/>
    </row>
    <row r="10" spans="1:67" ht="18.600000000000001" hidden="1" customHeight="1" thickBot="1" x14ac:dyDescent="0.4">
      <c r="A10" s="204"/>
      <c r="B10" s="197" t="s">
        <v>320</v>
      </c>
      <c r="C10" s="198"/>
      <c r="D10" s="198"/>
      <c r="E10" s="198"/>
      <c r="F10" s="198"/>
      <c r="G10" s="198"/>
      <c r="H10" s="199"/>
      <c r="I10" s="199"/>
      <c r="J10" s="200"/>
      <c r="K10" s="200"/>
      <c r="L10" s="201"/>
      <c r="M10" s="201"/>
      <c r="N10" s="201"/>
      <c r="O10" s="201"/>
      <c r="P10" s="201"/>
      <c r="Q10" s="201"/>
    </row>
    <row r="11" spans="1:67" s="16" customFormat="1" ht="57.6" customHeight="1" x14ac:dyDescent="0.3">
      <c r="A11" s="275" t="s">
        <v>0</v>
      </c>
      <c r="B11" s="268" t="s">
        <v>326</v>
      </c>
      <c r="C11" s="268" t="s">
        <v>327</v>
      </c>
      <c r="D11" s="268" t="s">
        <v>328</v>
      </c>
      <c r="E11" s="268" t="s">
        <v>329</v>
      </c>
      <c r="F11" s="268" t="s">
        <v>330</v>
      </c>
      <c r="G11" s="268" t="s">
        <v>331</v>
      </c>
      <c r="H11" s="268" t="s">
        <v>332</v>
      </c>
      <c r="I11" s="270" t="s">
        <v>8</v>
      </c>
      <c r="J11" s="273" t="s">
        <v>9</v>
      </c>
      <c r="K11" s="268" t="s">
        <v>333</v>
      </c>
      <c r="L11" s="268" t="s">
        <v>334</v>
      </c>
      <c r="M11" s="268" t="s">
        <v>335</v>
      </c>
      <c r="N11" s="268"/>
      <c r="O11" s="268"/>
      <c r="P11" s="268" t="s">
        <v>336</v>
      </c>
      <c r="Q11" s="268"/>
      <c r="R11" s="268"/>
      <c r="S11" s="268" t="s">
        <v>10</v>
      </c>
      <c r="T11" s="268"/>
      <c r="U11" s="268"/>
      <c r="V11" s="268"/>
      <c r="W11" s="268"/>
      <c r="X11" s="268"/>
      <c r="Y11" s="268" t="s">
        <v>337</v>
      </c>
      <c r="Z11" s="268"/>
      <c r="AA11" s="268"/>
      <c r="AB11" s="268"/>
      <c r="AC11" s="268"/>
      <c r="AD11" s="268"/>
      <c r="AE11" s="268"/>
      <c r="AF11" s="268"/>
      <c r="AG11" s="215" t="s">
        <v>338</v>
      </c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82" t="s">
        <v>339</v>
      </c>
      <c r="AT11" s="283"/>
      <c r="AU11" s="268" t="s">
        <v>340</v>
      </c>
      <c r="AV11" s="268"/>
      <c r="AW11" s="268"/>
      <c r="AX11" s="268"/>
      <c r="AY11" s="268"/>
      <c r="AZ11" s="268" t="s">
        <v>341</v>
      </c>
      <c r="BA11" s="268"/>
      <c r="BB11" s="268"/>
      <c r="BC11" s="282" t="s">
        <v>342</v>
      </c>
      <c r="BD11" s="283"/>
      <c r="BE11" s="269" t="s">
        <v>371</v>
      </c>
      <c r="BF11" s="268" t="s">
        <v>343</v>
      </c>
      <c r="BG11" s="268"/>
      <c r="BH11" s="268"/>
      <c r="BI11" s="268"/>
      <c r="BJ11" s="205" t="s">
        <v>5</v>
      </c>
      <c r="BK11" s="273" t="s">
        <v>344</v>
      </c>
      <c r="BL11" s="273" t="s">
        <v>345</v>
      </c>
      <c r="BM11" s="273" t="s">
        <v>346</v>
      </c>
      <c r="BN11" s="278" t="s">
        <v>347</v>
      </c>
      <c r="BO11" s="80"/>
    </row>
    <row r="12" spans="1:67" s="16" customFormat="1" ht="55.2" customHeight="1" x14ac:dyDescent="0.3">
      <c r="A12" s="276"/>
      <c r="B12" s="264"/>
      <c r="C12" s="264"/>
      <c r="D12" s="264"/>
      <c r="E12" s="264"/>
      <c r="F12" s="264"/>
      <c r="G12" s="264"/>
      <c r="H12" s="264"/>
      <c r="I12" s="271"/>
      <c r="J12" s="27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 t="s">
        <v>348</v>
      </c>
      <c r="AH12" s="264"/>
      <c r="AI12" s="264"/>
      <c r="AJ12" s="264"/>
      <c r="AK12" s="264" t="s">
        <v>349</v>
      </c>
      <c r="AL12" s="264"/>
      <c r="AM12" s="264"/>
      <c r="AN12" s="264"/>
      <c r="AO12" s="264" t="s">
        <v>350</v>
      </c>
      <c r="AP12" s="264"/>
      <c r="AQ12" s="264"/>
      <c r="AR12" s="264"/>
      <c r="AS12" s="284"/>
      <c r="AT12" s="285"/>
      <c r="AU12" s="264" t="s">
        <v>351</v>
      </c>
      <c r="AV12" s="264" t="s">
        <v>352</v>
      </c>
      <c r="AW12" s="264"/>
      <c r="AX12" s="264" t="s">
        <v>353</v>
      </c>
      <c r="AY12" s="264" t="s">
        <v>354</v>
      </c>
      <c r="AZ12" s="264"/>
      <c r="BA12" s="264"/>
      <c r="BB12" s="264"/>
      <c r="BC12" s="284"/>
      <c r="BD12" s="285"/>
      <c r="BE12" s="274"/>
      <c r="BF12" s="264"/>
      <c r="BG12" s="264"/>
      <c r="BH12" s="264"/>
      <c r="BI12" s="264"/>
      <c r="BJ12" s="206"/>
      <c r="BK12" s="274"/>
      <c r="BL12" s="274"/>
      <c r="BM12" s="274"/>
      <c r="BN12" s="279"/>
      <c r="BO12" s="80"/>
    </row>
    <row r="13" spans="1:67" s="17" customFormat="1" ht="165.6" customHeight="1" x14ac:dyDescent="0.3">
      <c r="A13" s="277"/>
      <c r="B13" s="269"/>
      <c r="C13" s="269"/>
      <c r="D13" s="269"/>
      <c r="E13" s="269"/>
      <c r="F13" s="269"/>
      <c r="G13" s="269"/>
      <c r="H13" s="269"/>
      <c r="I13" s="272"/>
      <c r="J13" s="274"/>
      <c r="K13" s="269"/>
      <c r="L13" s="269"/>
      <c r="M13" s="207" t="s">
        <v>2</v>
      </c>
      <c r="N13" s="207" t="s">
        <v>3</v>
      </c>
      <c r="O13" s="207" t="s">
        <v>4</v>
      </c>
      <c r="P13" s="262" t="s">
        <v>2</v>
      </c>
      <c r="Q13" s="207" t="s">
        <v>3</v>
      </c>
      <c r="R13" s="207" t="s">
        <v>4</v>
      </c>
      <c r="S13" s="208" t="s">
        <v>12</v>
      </c>
      <c r="T13" s="209" t="s">
        <v>11</v>
      </c>
      <c r="U13" s="209" t="s">
        <v>13</v>
      </c>
      <c r="V13" s="209" t="s">
        <v>11</v>
      </c>
      <c r="W13" s="209" t="s">
        <v>14</v>
      </c>
      <c r="X13" s="209" t="s">
        <v>11</v>
      </c>
      <c r="Y13" s="209" t="s">
        <v>355</v>
      </c>
      <c r="Z13" s="209" t="s">
        <v>356</v>
      </c>
      <c r="AA13" s="209" t="s">
        <v>357</v>
      </c>
      <c r="AB13" s="209" t="s">
        <v>358</v>
      </c>
      <c r="AC13" s="209" t="s">
        <v>359</v>
      </c>
      <c r="AD13" s="209" t="s">
        <v>360</v>
      </c>
      <c r="AE13" s="209" t="s">
        <v>361</v>
      </c>
      <c r="AF13" s="209" t="s">
        <v>1</v>
      </c>
      <c r="AG13" s="207" t="s">
        <v>362</v>
      </c>
      <c r="AH13" s="209" t="s">
        <v>363</v>
      </c>
      <c r="AI13" s="207" t="s">
        <v>362</v>
      </c>
      <c r="AJ13" s="209" t="s">
        <v>364</v>
      </c>
      <c r="AK13" s="207" t="s">
        <v>362</v>
      </c>
      <c r="AL13" s="209" t="s">
        <v>363</v>
      </c>
      <c r="AM13" s="207" t="s">
        <v>362</v>
      </c>
      <c r="AN13" s="209" t="s">
        <v>364</v>
      </c>
      <c r="AO13" s="207" t="s">
        <v>362</v>
      </c>
      <c r="AP13" s="209" t="s">
        <v>363</v>
      </c>
      <c r="AQ13" s="207" t="s">
        <v>362</v>
      </c>
      <c r="AR13" s="209" t="s">
        <v>364</v>
      </c>
      <c r="AS13" s="210" t="s">
        <v>365</v>
      </c>
      <c r="AT13" s="210" t="s">
        <v>366</v>
      </c>
      <c r="AU13" s="269"/>
      <c r="AV13" s="207" t="s">
        <v>367</v>
      </c>
      <c r="AW13" s="207" t="s">
        <v>368</v>
      </c>
      <c r="AX13" s="269"/>
      <c r="AY13" s="269"/>
      <c r="AZ13" s="207" t="s">
        <v>2</v>
      </c>
      <c r="BA13" s="207" t="s">
        <v>3</v>
      </c>
      <c r="BB13" s="207" t="s">
        <v>4</v>
      </c>
      <c r="BC13" s="207" t="s">
        <v>369</v>
      </c>
      <c r="BD13" s="207" t="s">
        <v>370</v>
      </c>
      <c r="BE13" s="281"/>
      <c r="BF13" s="207" t="s">
        <v>7</v>
      </c>
      <c r="BG13" s="207" t="s">
        <v>3</v>
      </c>
      <c r="BH13" s="207" t="s">
        <v>4</v>
      </c>
      <c r="BI13" s="207" t="s">
        <v>6</v>
      </c>
      <c r="BJ13" s="206"/>
      <c r="BK13" s="281"/>
      <c r="BL13" s="281"/>
      <c r="BM13" s="281"/>
      <c r="BN13" s="280"/>
      <c r="BO13" s="53"/>
    </row>
    <row r="14" spans="1:67" s="81" customFormat="1" ht="19.95" customHeight="1" x14ac:dyDescent="0.35">
      <c r="A14" s="59">
        <v>1</v>
      </c>
      <c r="B14" s="60" t="s">
        <v>17</v>
      </c>
      <c r="C14" s="61" t="s">
        <v>64</v>
      </c>
      <c r="D14" s="62" t="s">
        <v>82</v>
      </c>
      <c r="E14" s="83" t="s">
        <v>182</v>
      </c>
      <c r="F14" s="62" t="s">
        <v>96</v>
      </c>
      <c r="G14" s="64" t="s">
        <v>128</v>
      </c>
      <c r="H14" s="65"/>
      <c r="I14" s="66" t="s">
        <v>130</v>
      </c>
      <c r="J14" s="97">
        <v>5.08</v>
      </c>
      <c r="K14" s="67">
        <f>17697*J14*2</f>
        <v>179801.52</v>
      </c>
      <c r="L14" s="68">
        <f>M14+N14+O14</f>
        <v>24</v>
      </c>
      <c r="M14" s="69"/>
      <c r="N14" s="69">
        <v>10</v>
      </c>
      <c r="O14" s="69">
        <v>14</v>
      </c>
      <c r="P14" s="141">
        <f>K14/16*M14</f>
        <v>0</v>
      </c>
      <c r="Q14" s="141">
        <f>K14/16*N14</f>
        <v>112375.95</v>
      </c>
      <c r="R14" s="141">
        <f>K14/16*O14</f>
        <v>157326.32999999999</v>
      </c>
      <c r="S14" s="69"/>
      <c r="T14" s="141">
        <f>(17697/16*S14)*20%</f>
        <v>0</v>
      </c>
      <c r="U14" s="69">
        <v>10</v>
      </c>
      <c r="V14" s="147">
        <f>(17697/16*U14)*20%</f>
        <v>2212.125</v>
      </c>
      <c r="W14" s="69">
        <v>14</v>
      </c>
      <c r="X14" s="147">
        <f>(17697/16*W14)*20%</f>
        <v>3096.9750000000004</v>
      </c>
      <c r="Y14" s="71"/>
      <c r="Z14" s="149"/>
      <c r="AA14" s="69">
        <v>24</v>
      </c>
      <c r="AB14" s="141">
        <f>(K14/16*AA14)*40%</f>
        <v>107880.912</v>
      </c>
      <c r="AC14" s="172"/>
      <c r="AD14" s="147">
        <f>(K14/16*AC14)*35%</f>
        <v>0</v>
      </c>
      <c r="AE14" s="180"/>
      <c r="AF14" s="147">
        <f>(K14/16*AE14)*30%</f>
        <v>0</v>
      </c>
      <c r="AG14" s="74"/>
      <c r="AH14" s="147">
        <f>(17697/16*AG14)*40%</f>
        <v>0</v>
      </c>
      <c r="AI14" s="75"/>
      <c r="AJ14" s="147">
        <f>(17697/16*AI14)*50%</f>
        <v>0</v>
      </c>
      <c r="AK14" s="76">
        <v>12</v>
      </c>
      <c r="AL14" s="147">
        <f>(17697/16*AK14)*40%</f>
        <v>5309.1</v>
      </c>
      <c r="AM14" s="76"/>
      <c r="AN14" s="147">
        <f>(17697/16*AM14)*50%</f>
        <v>0</v>
      </c>
      <c r="AO14" s="76">
        <v>8</v>
      </c>
      <c r="AP14" s="147">
        <f>(17697/16*AO14)*40%</f>
        <v>3539.4</v>
      </c>
      <c r="AQ14" s="76"/>
      <c r="AR14" s="147">
        <f>(17697/16*AQ14)*50%</f>
        <v>0</v>
      </c>
      <c r="AS14" s="95">
        <v>14</v>
      </c>
      <c r="AT14" s="147">
        <f>(K14/16*AS14)*30%</f>
        <v>47197.898999999998</v>
      </c>
      <c r="AU14" s="77"/>
      <c r="AV14" s="77"/>
      <c r="AW14" s="77"/>
      <c r="AX14" s="78"/>
      <c r="AY14" s="77"/>
      <c r="AZ14" s="77"/>
      <c r="BA14" s="94"/>
      <c r="BB14" s="94"/>
      <c r="BC14" s="94"/>
      <c r="BD14" s="75"/>
      <c r="BE14" s="75" t="s">
        <v>257</v>
      </c>
      <c r="BF14" s="150"/>
      <c r="BG14" s="150">
        <v>10618</v>
      </c>
      <c r="BH14" s="150">
        <v>10618</v>
      </c>
      <c r="BI14" s="151">
        <f>17697*20%</f>
        <v>3539.4</v>
      </c>
      <c r="BJ14" s="152">
        <v>43250</v>
      </c>
      <c r="BK14" s="153"/>
      <c r="BL14" s="154"/>
      <c r="BM14" s="147">
        <f t="shared" ref="BM14:BM45" si="0">(P14+Q14+R14)*10%</f>
        <v>26970.227999999999</v>
      </c>
      <c r="BN14" s="70">
        <f t="shared" ref="BN14:BN45" si="1">P14+Q14+R14+T14+V14+X14+Z14+AB14+AD14+AF14+AH14+AJ14+AL14+AN14+AP14+AR14+AT14+BF14+BG14+BH14+BI14+BJ14+BK14+BL14+BM14</f>
        <v>533934.3189999999</v>
      </c>
      <c r="BO14" s="53"/>
    </row>
    <row r="15" spans="1:67" s="81" customFormat="1" ht="19.95" customHeight="1" x14ac:dyDescent="0.35">
      <c r="A15" s="59">
        <v>2</v>
      </c>
      <c r="B15" s="60" t="s">
        <v>34</v>
      </c>
      <c r="C15" s="61" t="s">
        <v>64</v>
      </c>
      <c r="D15" s="62" t="s">
        <v>82</v>
      </c>
      <c r="E15" s="83" t="s">
        <v>198</v>
      </c>
      <c r="F15" s="62" t="s">
        <v>291</v>
      </c>
      <c r="G15" s="64" t="s">
        <v>128</v>
      </c>
      <c r="H15" s="65"/>
      <c r="I15" s="66" t="s">
        <v>220</v>
      </c>
      <c r="J15" s="97">
        <v>5.24</v>
      </c>
      <c r="K15" s="67">
        <f t="shared" ref="K15:K78" si="2">17697*J15*2</f>
        <v>185464.56</v>
      </c>
      <c r="L15" s="68">
        <v>24</v>
      </c>
      <c r="M15" s="69"/>
      <c r="N15" s="69">
        <v>13</v>
      </c>
      <c r="O15" s="69">
        <v>11</v>
      </c>
      <c r="P15" s="141">
        <f t="shared" ref="P15:P78" si="3">K15/16*M15</f>
        <v>0</v>
      </c>
      <c r="Q15" s="141">
        <f t="shared" ref="Q15:Q78" si="4">K15/16*N15</f>
        <v>150689.95499999999</v>
      </c>
      <c r="R15" s="141">
        <f t="shared" ref="R15:R78" si="5">K15/16*O15</f>
        <v>127506.88499999999</v>
      </c>
      <c r="S15" s="69"/>
      <c r="T15" s="141">
        <f t="shared" ref="T15:T78" si="6">(17697/16*S15)*20%</f>
        <v>0</v>
      </c>
      <c r="U15" s="69">
        <v>13</v>
      </c>
      <c r="V15" s="147">
        <f t="shared" ref="V15:V78" si="7">(17697/16*U15)*20%</f>
        <v>2875.7625000000003</v>
      </c>
      <c r="W15" s="69">
        <v>11</v>
      </c>
      <c r="X15" s="147">
        <f t="shared" ref="X15:X78" si="8">(17697/16*W15)*20%</f>
        <v>2433.3375000000001</v>
      </c>
      <c r="Y15" s="71"/>
      <c r="Z15" s="149"/>
      <c r="AA15" s="69">
        <v>24</v>
      </c>
      <c r="AB15" s="141">
        <f t="shared" ref="AB15:AB78" si="9">(K15/16*AA15)*40%</f>
        <v>111278.73599999999</v>
      </c>
      <c r="AC15" s="172"/>
      <c r="AD15" s="147">
        <f t="shared" ref="AD15:AD78" si="10">(K15/16*AC15)*35%</f>
        <v>0</v>
      </c>
      <c r="AE15" s="180"/>
      <c r="AF15" s="147">
        <f t="shared" ref="AF15:AF78" si="11">(K15/16*AE15)*30%</f>
        <v>0</v>
      </c>
      <c r="AG15" s="74"/>
      <c r="AH15" s="147">
        <f t="shared" ref="AH15:AH78" si="12">(17697/16*AG15)*40%</f>
        <v>0</v>
      </c>
      <c r="AI15" s="75"/>
      <c r="AJ15" s="147">
        <f t="shared" ref="AJ15:AJ78" si="13">(17697/16*AI15)*50%</f>
        <v>0</v>
      </c>
      <c r="AK15" s="76">
        <v>9</v>
      </c>
      <c r="AL15" s="147">
        <f t="shared" ref="AL15:AL78" si="14">(17697/16*AK15)*40%</f>
        <v>3981.8250000000003</v>
      </c>
      <c r="AM15" s="76"/>
      <c r="AN15" s="147">
        <f t="shared" ref="AN15:AN78" si="15">(17697/16*AM15)*50%</f>
        <v>0</v>
      </c>
      <c r="AO15" s="76">
        <v>11</v>
      </c>
      <c r="AP15" s="147">
        <f t="shared" ref="AP15:AP78" si="16">(17697/16*AO15)*40%</f>
        <v>4866.6750000000002</v>
      </c>
      <c r="AQ15" s="76"/>
      <c r="AR15" s="147">
        <f t="shared" ref="AR15:AR78" si="17">(17697/16*AQ15)*50%</f>
        <v>0</v>
      </c>
      <c r="AS15" s="95">
        <v>20</v>
      </c>
      <c r="AT15" s="147">
        <f t="shared" ref="AT15:AT78" si="18">(K15/16*AS15)*30%</f>
        <v>69549.210000000006</v>
      </c>
      <c r="AU15" s="77"/>
      <c r="AV15" s="77"/>
      <c r="AW15" s="77"/>
      <c r="AX15" s="78"/>
      <c r="AY15" s="77"/>
      <c r="AZ15" s="77"/>
      <c r="BA15" s="99"/>
      <c r="BB15" s="99"/>
      <c r="BC15" s="99"/>
      <c r="BD15" s="75"/>
      <c r="BE15" s="75" t="s">
        <v>277</v>
      </c>
      <c r="BF15" s="150"/>
      <c r="BG15" s="150">
        <v>10618</v>
      </c>
      <c r="BH15" s="150">
        <v>10618</v>
      </c>
      <c r="BI15" s="151"/>
      <c r="BJ15" s="152"/>
      <c r="BK15" s="153"/>
      <c r="BL15" s="154"/>
      <c r="BM15" s="147">
        <f t="shared" si="0"/>
        <v>27819.683999999997</v>
      </c>
      <c r="BN15" s="70">
        <f t="shared" si="1"/>
        <v>522238.07</v>
      </c>
      <c r="BO15" s="80"/>
    </row>
    <row r="16" spans="1:67" s="54" customFormat="1" ht="18" customHeight="1" x14ac:dyDescent="0.35">
      <c r="A16" s="48">
        <v>3</v>
      </c>
      <c r="B16" s="32" t="s">
        <v>218</v>
      </c>
      <c r="C16" s="34" t="s">
        <v>65</v>
      </c>
      <c r="D16" s="33" t="s">
        <v>82</v>
      </c>
      <c r="E16" s="49" t="s">
        <v>183</v>
      </c>
      <c r="F16" s="62" t="s">
        <v>97</v>
      </c>
      <c r="G16" s="55" t="s">
        <v>128</v>
      </c>
      <c r="H16" s="29"/>
      <c r="I16" s="38" t="s">
        <v>130</v>
      </c>
      <c r="J16" s="97">
        <v>5.41</v>
      </c>
      <c r="K16" s="67">
        <f t="shared" si="2"/>
        <v>191481.54</v>
      </c>
      <c r="L16" s="39">
        <v>24</v>
      </c>
      <c r="M16" s="69">
        <v>10</v>
      </c>
      <c r="N16" s="44">
        <v>14</v>
      </c>
      <c r="O16" s="44">
        <v>0</v>
      </c>
      <c r="P16" s="141">
        <f t="shared" si="3"/>
        <v>119675.96250000001</v>
      </c>
      <c r="Q16" s="141">
        <f t="shared" si="4"/>
        <v>167546.3475</v>
      </c>
      <c r="R16" s="141">
        <f t="shared" si="5"/>
        <v>0</v>
      </c>
      <c r="S16" s="69">
        <v>10</v>
      </c>
      <c r="T16" s="141">
        <f t="shared" si="6"/>
        <v>2212.125</v>
      </c>
      <c r="U16" s="44">
        <v>14</v>
      </c>
      <c r="V16" s="147">
        <f t="shared" si="7"/>
        <v>3096.9750000000004</v>
      </c>
      <c r="W16" s="44"/>
      <c r="X16" s="147">
        <f t="shared" si="8"/>
        <v>0</v>
      </c>
      <c r="Y16" s="50"/>
      <c r="Z16" s="149"/>
      <c r="AA16" s="69">
        <v>24</v>
      </c>
      <c r="AB16" s="141">
        <f t="shared" si="9"/>
        <v>114888.924</v>
      </c>
      <c r="AC16" s="172"/>
      <c r="AD16" s="147">
        <f t="shared" si="10"/>
        <v>0</v>
      </c>
      <c r="AE16" s="180"/>
      <c r="AF16" s="147">
        <f t="shared" si="11"/>
        <v>0</v>
      </c>
      <c r="AG16" s="74"/>
      <c r="AH16" s="147">
        <f t="shared" si="12"/>
        <v>0</v>
      </c>
      <c r="AI16" s="75"/>
      <c r="AJ16" s="147">
        <f t="shared" si="13"/>
        <v>0</v>
      </c>
      <c r="AK16" s="76"/>
      <c r="AL16" s="147">
        <f t="shared" si="14"/>
        <v>0</v>
      </c>
      <c r="AM16" s="47"/>
      <c r="AN16" s="147">
        <f t="shared" si="15"/>
        <v>0</v>
      </c>
      <c r="AO16" s="47"/>
      <c r="AP16" s="147">
        <f t="shared" si="16"/>
        <v>0</v>
      </c>
      <c r="AQ16" s="47"/>
      <c r="AR16" s="147">
        <f t="shared" si="17"/>
        <v>0</v>
      </c>
      <c r="AS16" s="95">
        <v>11</v>
      </c>
      <c r="AT16" s="147">
        <f t="shared" si="18"/>
        <v>39493.067624999996</v>
      </c>
      <c r="AU16" s="51"/>
      <c r="AV16" s="51"/>
      <c r="AW16" s="51"/>
      <c r="AX16" s="52"/>
      <c r="AY16" s="51"/>
      <c r="AZ16" s="51"/>
      <c r="BA16" s="56"/>
      <c r="BB16" s="56"/>
      <c r="BC16" s="56"/>
      <c r="BD16" s="75"/>
      <c r="BE16" s="75"/>
      <c r="BF16" s="150"/>
      <c r="BG16" s="150"/>
      <c r="BH16" s="150"/>
      <c r="BI16" s="151"/>
      <c r="BJ16" s="152"/>
      <c r="BK16" s="153">
        <v>17697</v>
      </c>
      <c r="BL16" s="154"/>
      <c r="BM16" s="147">
        <f t="shared" si="0"/>
        <v>28722.231</v>
      </c>
      <c r="BN16" s="70">
        <f t="shared" si="1"/>
        <v>493332.63262499997</v>
      </c>
      <c r="BO16" s="80"/>
    </row>
    <row r="17" spans="1:67" s="54" customFormat="1" ht="18" customHeight="1" x14ac:dyDescent="0.35">
      <c r="A17" s="48">
        <v>4</v>
      </c>
      <c r="B17" s="32" t="s">
        <v>18</v>
      </c>
      <c r="C17" s="34" t="s">
        <v>66</v>
      </c>
      <c r="D17" s="33" t="s">
        <v>82</v>
      </c>
      <c r="E17" s="49" t="s">
        <v>185</v>
      </c>
      <c r="F17" s="62" t="s">
        <v>98</v>
      </c>
      <c r="G17" s="37" t="s">
        <v>128</v>
      </c>
      <c r="H17" s="29"/>
      <c r="I17" s="38" t="s">
        <v>130</v>
      </c>
      <c r="J17" s="31">
        <v>5.41</v>
      </c>
      <c r="K17" s="67">
        <f t="shared" si="2"/>
        <v>191481.54</v>
      </c>
      <c r="L17" s="39">
        <v>24</v>
      </c>
      <c r="M17" s="69">
        <v>5</v>
      </c>
      <c r="N17" s="44">
        <v>14</v>
      </c>
      <c r="O17" s="44">
        <v>5</v>
      </c>
      <c r="P17" s="141">
        <f t="shared" si="3"/>
        <v>59837.981250000004</v>
      </c>
      <c r="Q17" s="141">
        <f t="shared" si="4"/>
        <v>167546.3475</v>
      </c>
      <c r="R17" s="141">
        <f t="shared" si="5"/>
        <v>59837.981250000004</v>
      </c>
      <c r="S17" s="69">
        <v>5</v>
      </c>
      <c r="T17" s="141">
        <f t="shared" si="6"/>
        <v>1106.0625</v>
      </c>
      <c r="U17" s="44">
        <v>14</v>
      </c>
      <c r="V17" s="147">
        <f t="shared" si="7"/>
        <v>3096.9750000000004</v>
      </c>
      <c r="W17" s="44">
        <v>5</v>
      </c>
      <c r="X17" s="147">
        <f t="shared" si="8"/>
        <v>1106.0625</v>
      </c>
      <c r="Y17" s="50"/>
      <c r="Z17" s="149"/>
      <c r="AA17" s="69">
        <v>24</v>
      </c>
      <c r="AB17" s="141">
        <f t="shared" si="9"/>
        <v>114888.924</v>
      </c>
      <c r="AC17" s="172"/>
      <c r="AD17" s="147">
        <f t="shared" si="10"/>
        <v>0</v>
      </c>
      <c r="AE17" s="180"/>
      <c r="AF17" s="147">
        <f t="shared" si="11"/>
        <v>0</v>
      </c>
      <c r="AG17" s="74"/>
      <c r="AH17" s="147">
        <f t="shared" si="12"/>
        <v>0</v>
      </c>
      <c r="AI17" s="75">
        <v>4</v>
      </c>
      <c r="AJ17" s="147">
        <f t="shared" si="13"/>
        <v>2212.125</v>
      </c>
      <c r="AK17" s="76"/>
      <c r="AL17" s="147">
        <f t="shared" si="14"/>
        <v>0</v>
      </c>
      <c r="AM17" s="47">
        <v>9</v>
      </c>
      <c r="AN17" s="147">
        <f t="shared" si="15"/>
        <v>4977.28125</v>
      </c>
      <c r="AO17" s="47"/>
      <c r="AP17" s="147">
        <f t="shared" si="16"/>
        <v>0</v>
      </c>
      <c r="AQ17" s="47">
        <v>3</v>
      </c>
      <c r="AR17" s="147">
        <f t="shared" si="17"/>
        <v>1659.09375</v>
      </c>
      <c r="AS17" s="95">
        <v>17</v>
      </c>
      <c r="AT17" s="147">
        <f t="shared" si="18"/>
        <v>61034.740875000003</v>
      </c>
      <c r="AU17" s="51"/>
      <c r="AV17" s="51"/>
      <c r="AW17" s="51"/>
      <c r="AX17" s="52"/>
      <c r="AY17" s="51"/>
      <c r="AZ17" s="51"/>
      <c r="BA17" s="56"/>
      <c r="BB17" s="56"/>
      <c r="BC17" s="56"/>
      <c r="BD17" s="75"/>
      <c r="BE17" s="75" t="s">
        <v>278</v>
      </c>
      <c r="BF17" s="150"/>
      <c r="BG17" s="150">
        <v>10618</v>
      </c>
      <c r="BH17" s="150"/>
      <c r="BI17" s="151">
        <v>3539</v>
      </c>
      <c r="BJ17" s="152">
        <v>43250</v>
      </c>
      <c r="BK17" s="153"/>
      <c r="BL17" s="154"/>
      <c r="BM17" s="147">
        <f t="shared" si="0"/>
        <v>28722.231</v>
      </c>
      <c r="BN17" s="70">
        <f t="shared" si="1"/>
        <v>563432.80587499996</v>
      </c>
      <c r="BO17" s="80"/>
    </row>
    <row r="18" spans="1:67" s="81" customFormat="1" ht="18" customHeight="1" x14ac:dyDescent="0.35">
      <c r="A18" s="59">
        <v>5</v>
      </c>
      <c r="B18" s="60" t="s">
        <v>19</v>
      </c>
      <c r="C18" s="85" t="s">
        <v>67</v>
      </c>
      <c r="D18" s="62" t="s">
        <v>82</v>
      </c>
      <c r="E18" s="83" t="s">
        <v>184</v>
      </c>
      <c r="F18" s="62" t="s">
        <v>99</v>
      </c>
      <c r="G18" s="84" t="s">
        <v>128</v>
      </c>
      <c r="H18" s="65"/>
      <c r="I18" s="66" t="s">
        <v>130</v>
      </c>
      <c r="J18" s="75">
        <v>5.41</v>
      </c>
      <c r="K18" s="67">
        <f t="shared" si="2"/>
        <v>191481.54</v>
      </c>
      <c r="L18" s="68">
        <v>24</v>
      </c>
      <c r="M18" s="69"/>
      <c r="N18" s="69">
        <v>4</v>
      </c>
      <c r="O18" s="69">
        <v>20</v>
      </c>
      <c r="P18" s="141">
        <f t="shared" si="3"/>
        <v>0</v>
      </c>
      <c r="Q18" s="141">
        <f t="shared" si="4"/>
        <v>47870.385000000002</v>
      </c>
      <c r="R18" s="141">
        <f t="shared" si="5"/>
        <v>239351.92500000002</v>
      </c>
      <c r="S18" s="69"/>
      <c r="T18" s="141">
        <f t="shared" si="6"/>
        <v>0</v>
      </c>
      <c r="U18" s="69">
        <v>4</v>
      </c>
      <c r="V18" s="147">
        <f t="shared" si="7"/>
        <v>884.85</v>
      </c>
      <c r="W18" s="69">
        <v>20</v>
      </c>
      <c r="X18" s="147">
        <f t="shared" si="8"/>
        <v>4424.25</v>
      </c>
      <c r="Y18" s="71"/>
      <c r="Z18" s="149"/>
      <c r="AA18" s="69">
        <v>24</v>
      </c>
      <c r="AB18" s="141">
        <f t="shared" si="9"/>
        <v>114888.924</v>
      </c>
      <c r="AC18" s="172"/>
      <c r="AD18" s="147">
        <f t="shared" si="10"/>
        <v>0</v>
      </c>
      <c r="AE18" s="180"/>
      <c r="AF18" s="147">
        <f t="shared" si="11"/>
        <v>0</v>
      </c>
      <c r="AG18" s="74"/>
      <c r="AH18" s="147">
        <f t="shared" si="12"/>
        <v>0</v>
      </c>
      <c r="AI18" s="75"/>
      <c r="AJ18" s="147">
        <f t="shared" si="13"/>
        <v>0</v>
      </c>
      <c r="AK18" s="76">
        <v>4</v>
      </c>
      <c r="AL18" s="147">
        <f t="shared" si="14"/>
        <v>1769.7</v>
      </c>
      <c r="AM18" s="76"/>
      <c r="AN18" s="147">
        <f t="shared" si="15"/>
        <v>0</v>
      </c>
      <c r="AO18" s="76">
        <v>16</v>
      </c>
      <c r="AP18" s="147">
        <f t="shared" si="16"/>
        <v>7078.8</v>
      </c>
      <c r="AQ18" s="76"/>
      <c r="AR18" s="147">
        <f t="shared" si="17"/>
        <v>0</v>
      </c>
      <c r="AS18" s="95">
        <v>20</v>
      </c>
      <c r="AT18" s="147">
        <f t="shared" si="18"/>
        <v>71805.577499999999</v>
      </c>
      <c r="AU18" s="77"/>
      <c r="AV18" s="77"/>
      <c r="AW18" s="77"/>
      <c r="AX18" s="78"/>
      <c r="AY18" s="77"/>
      <c r="AZ18" s="77"/>
      <c r="BA18" s="100"/>
      <c r="BB18" s="100"/>
      <c r="BC18" s="100"/>
      <c r="BD18" s="75"/>
      <c r="BE18" s="75" t="s">
        <v>279</v>
      </c>
      <c r="BF18" s="150"/>
      <c r="BG18" s="155">
        <v>10618</v>
      </c>
      <c r="BH18" s="150"/>
      <c r="BI18" s="151">
        <v>3539</v>
      </c>
      <c r="BJ18" s="152">
        <v>43250</v>
      </c>
      <c r="BK18" s="153">
        <v>17697</v>
      </c>
      <c r="BL18" s="154"/>
      <c r="BM18" s="147">
        <f t="shared" si="0"/>
        <v>28722.231</v>
      </c>
      <c r="BN18" s="70">
        <f t="shared" si="1"/>
        <v>591900.64249999996</v>
      </c>
      <c r="BO18" s="80"/>
    </row>
    <row r="19" spans="1:67" s="81" customFormat="1" ht="18" customHeight="1" x14ac:dyDescent="0.35">
      <c r="A19" s="59">
        <v>6</v>
      </c>
      <c r="B19" s="60" t="s">
        <v>20</v>
      </c>
      <c r="C19" s="85" t="s">
        <v>66</v>
      </c>
      <c r="D19" s="62" t="s">
        <v>82</v>
      </c>
      <c r="E19" s="83" t="s">
        <v>186</v>
      </c>
      <c r="F19" s="62" t="s">
        <v>98</v>
      </c>
      <c r="G19" s="84" t="s">
        <v>128</v>
      </c>
      <c r="H19" s="65"/>
      <c r="I19" s="66" t="s">
        <v>130</v>
      </c>
      <c r="J19" s="75">
        <v>5.41</v>
      </c>
      <c r="K19" s="67">
        <f t="shared" si="2"/>
        <v>191481.54</v>
      </c>
      <c r="L19" s="68">
        <v>24</v>
      </c>
      <c r="M19" s="69">
        <v>2</v>
      </c>
      <c r="N19" s="69">
        <v>14</v>
      </c>
      <c r="O19" s="69">
        <v>8</v>
      </c>
      <c r="P19" s="141">
        <f t="shared" si="3"/>
        <v>23935.192500000001</v>
      </c>
      <c r="Q19" s="141">
        <f t="shared" si="4"/>
        <v>167546.3475</v>
      </c>
      <c r="R19" s="141">
        <f t="shared" si="5"/>
        <v>95740.77</v>
      </c>
      <c r="S19" s="69">
        <v>2</v>
      </c>
      <c r="T19" s="141">
        <f t="shared" si="6"/>
        <v>442.42500000000001</v>
      </c>
      <c r="U19" s="69">
        <v>14</v>
      </c>
      <c r="V19" s="147">
        <f t="shared" si="7"/>
        <v>3096.9750000000004</v>
      </c>
      <c r="W19" s="69">
        <v>8</v>
      </c>
      <c r="X19" s="147">
        <f t="shared" si="8"/>
        <v>1769.7</v>
      </c>
      <c r="Y19" s="71"/>
      <c r="Z19" s="149"/>
      <c r="AA19" s="69">
        <v>24</v>
      </c>
      <c r="AB19" s="141">
        <f t="shared" si="9"/>
        <v>114888.924</v>
      </c>
      <c r="AC19" s="172"/>
      <c r="AD19" s="147">
        <f t="shared" si="10"/>
        <v>0</v>
      </c>
      <c r="AE19" s="180"/>
      <c r="AF19" s="147">
        <f t="shared" si="11"/>
        <v>0</v>
      </c>
      <c r="AG19" s="74"/>
      <c r="AH19" s="147">
        <f t="shared" si="12"/>
        <v>0</v>
      </c>
      <c r="AI19" s="75"/>
      <c r="AJ19" s="147">
        <f t="shared" si="13"/>
        <v>0</v>
      </c>
      <c r="AK19" s="76"/>
      <c r="AL19" s="147">
        <f t="shared" si="14"/>
        <v>0</v>
      </c>
      <c r="AM19" s="76">
        <v>10</v>
      </c>
      <c r="AN19" s="147">
        <f t="shared" si="15"/>
        <v>5530.3125</v>
      </c>
      <c r="AO19" s="76"/>
      <c r="AP19" s="147">
        <f t="shared" si="16"/>
        <v>0</v>
      </c>
      <c r="AQ19" s="76">
        <v>6</v>
      </c>
      <c r="AR19" s="147">
        <f t="shared" si="17"/>
        <v>3318.1875</v>
      </c>
      <c r="AS19" s="95">
        <v>17</v>
      </c>
      <c r="AT19" s="147">
        <f t="shared" si="18"/>
        <v>61034.740875000003</v>
      </c>
      <c r="AU19" s="77"/>
      <c r="AV19" s="77"/>
      <c r="AW19" s="77"/>
      <c r="AX19" s="78"/>
      <c r="AY19" s="77"/>
      <c r="AZ19" s="77"/>
      <c r="BA19" s="100"/>
      <c r="BB19" s="100"/>
      <c r="BC19" s="100"/>
      <c r="BD19" s="75"/>
      <c r="BE19" s="75" t="s">
        <v>157</v>
      </c>
      <c r="BF19" s="150"/>
      <c r="BG19" s="150">
        <v>10618</v>
      </c>
      <c r="BH19" s="150"/>
      <c r="BI19" s="151">
        <v>3539</v>
      </c>
      <c r="BJ19" s="151"/>
      <c r="BK19" s="153"/>
      <c r="BL19" s="154"/>
      <c r="BM19" s="147">
        <f t="shared" si="0"/>
        <v>28722.231</v>
      </c>
      <c r="BN19" s="70">
        <f t="shared" si="1"/>
        <v>520182.80587499996</v>
      </c>
      <c r="BO19" s="80"/>
    </row>
    <row r="20" spans="1:67" s="81" customFormat="1" ht="18.600000000000001" customHeight="1" x14ac:dyDescent="0.35">
      <c r="A20" s="59">
        <v>7</v>
      </c>
      <c r="B20" s="60" t="s">
        <v>35</v>
      </c>
      <c r="C20" s="85" t="s">
        <v>68</v>
      </c>
      <c r="D20" s="62" t="s">
        <v>82</v>
      </c>
      <c r="E20" s="83" t="s">
        <v>87</v>
      </c>
      <c r="F20" s="62" t="s">
        <v>292</v>
      </c>
      <c r="G20" s="84" t="s">
        <v>128</v>
      </c>
      <c r="H20" s="65"/>
      <c r="I20" s="66" t="s">
        <v>130</v>
      </c>
      <c r="J20" s="97">
        <v>5.41</v>
      </c>
      <c r="K20" s="67">
        <f t="shared" si="2"/>
        <v>191481.54</v>
      </c>
      <c r="L20" s="68">
        <v>24</v>
      </c>
      <c r="M20" s="69">
        <v>24</v>
      </c>
      <c r="N20" s="69"/>
      <c r="O20" s="72"/>
      <c r="P20" s="141">
        <f t="shared" si="3"/>
        <v>287222.31</v>
      </c>
      <c r="Q20" s="141">
        <f t="shared" si="4"/>
        <v>0</v>
      </c>
      <c r="R20" s="141">
        <f t="shared" si="5"/>
        <v>0</v>
      </c>
      <c r="S20" s="69">
        <v>24</v>
      </c>
      <c r="T20" s="141">
        <f t="shared" si="6"/>
        <v>5309.1</v>
      </c>
      <c r="U20" s="72"/>
      <c r="V20" s="147">
        <f t="shared" si="7"/>
        <v>0</v>
      </c>
      <c r="W20" s="72"/>
      <c r="X20" s="147">
        <f t="shared" si="8"/>
        <v>0</v>
      </c>
      <c r="Y20" s="71"/>
      <c r="Z20" s="149"/>
      <c r="AA20" s="69">
        <v>24</v>
      </c>
      <c r="AB20" s="141">
        <f t="shared" si="9"/>
        <v>114888.924</v>
      </c>
      <c r="AC20" s="69"/>
      <c r="AD20" s="147">
        <f t="shared" si="10"/>
        <v>0</v>
      </c>
      <c r="AE20" s="180"/>
      <c r="AF20" s="147">
        <f t="shared" si="11"/>
        <v>0</v>
      </c>
      <c r="AG20" s="74">
        <v>12</v>
      </c>
      <c r="AH20" s="147">
        <f t="shared" si="12"/>
        <v>5309.1</v>
      </c>
      <c r="AI20" s="75"/>
      <c r="AJ20" s="147">
        <f t="shared" si="13"/>
        <v>0</v>
      </c>
      <c r="AK20" s="76"/>
      <c r="AL20" s="147">
        <f t="shared" si="14"/>
        <v>0</v>
      </c>
      <c r="AM20" s="76"/>
      <c r="AN20" s="147">
        <f t="shared" si="15"/>
        <v>0</v>
      </c>
      <c r="AO20" s="76"/>
      <c r="AP20" s="147">
        <f t="shared" si="16"/>
        <v>0</v>
      </c>
      <c r="AQ20" s="76"/>
      <c r="AR20" s="147">
        <f t="shared" si="17"/>
        <v>0</v>
      </c>
      <c r="AS20" s="95">
        <v>18</v>
      </c>
      <c r="AT20" s="147">
        <f t="shared" si="18"/>
        <v>64625.019749999999</v>
      </c>
      <c r="AU20" s="77"/>
      <c r="AV20" s="77"/>
      <c r="AW20" s="77"/>
      <c r="AX20" s="78"/>
      <c r="AY20" s="77"/>
      <c r="AZ20" s="77"/>
      <c r="BA20" s="100"/>
      <c r="BB20" s="100"/>
      <c r="BC20" s="100"/>
      <c r="BD20" s="75"/>
      <c r="BE20" s="75" t="s">
        <v>159</v>
      </c>
      <c r="BF20" s="150">
        <v>8848</v>
      </c>
      <c r="BG20" s="150"/>
      <c r="BH20" s="150"/>
      <c r="BI20" s="151">
        <v>3539</v>
      </c>
      <c r="BJ20" s="151"/>
      <c r="BK20" s="153"/>
      <c r="BL20" s="154"/>
      <c r="BM20" s="147">
        <f t="shared" si="0"/>
        <v>28722.231</v>
      </c>
      <c r="BN20" s="70">
        <f t="shared" si="1"/>
        <v>518463.6847499999</v>
      </c>
      <c r="BO20" s="80"/>
    </row>
    <row r="21" spans="1:67" s="81" customFormat="1" ht="18" customHeight="1" x14ac:dyDescent="0.35">
      <c r="A21" s="59">
        <v>8</v>
      </c>
      <c r="B21" s="60" t="s">
        <v>21</v>
      </c>
      <c r="C21" s="85" t="s">
        <v>66</v>
      </c>
      <c r="D21" s="62" t="s">
        <v>82</v>
      </c>
      <c r="E21" s="83" t="s">
        <v>187</v>
      </c>
      <c r="F21" s="62" t="s">
        <v>100</v>
      </c>
      <c r="G21" s="84" t="s">
        <v>128</v>
      </c>
      <c r="H21" s="65"/>
      <c r="I21" s="66" t="s">
        <v>130</v>
      </c>
      <c r="J21" s="75">
        <v>5.41</v>
      </c>
      <c r="K21" s="67">
        <f t="shared" si="2"/>
        <v>191481.54</v>
      </c>
      <c r="L21" s="68">
        <v>24</v>
      </c>
      <c r="M21" s="69">
        <v>4</v>
      </c>
      <c r="N21" s="69">
        <v>20</v>
      </c>
      <c r="O21" s="72"/>
      <c r="P21" s="141">
        <f t="shared" si="3"/>
        <v>47870.385000000002</v>
      </c>
      <c r="Q21" s="141">
        <f t="shared" si="4"/>
        <v>239351.92500000002</v>
      </c>
      <c r="R21" s="141">
        <f t="shared" si="5"/>
        <v>0</v>
      </c>
      <c r="S21" s="69">
        <v>4</v>
      </c>
      <c r="T21" s="141">
        <f t="shared" si="6"/>
        <v>884.85</v>
      </c>
      <c r="U21" s="69">
        <v>20</v>
      </c>
      <c r="V21" s="147">
        <f t="shared" si="7"/>
        <v>4424.25</v>
      </c>
      <c r="W21" s="72"/>
      <c r="X21" s="147">
        <f t="shared" si="8"/>
        <v>0</v>
      </c>
      <c r="Y21" s="71"/>
      <c r="Z21" s="149"/>
      <c r="AA21" s="69">
        <v>24</v>
      </c>
      <c r="AB21" s="141">
        <f t="shared" si="9"/>
        <v>114888.924</v>
      </c>
      <c r="AC21" s="172"/>
      <c r="AD21" s="147">
        <f t="shared" si="10"/>
        <v>0</v>
      </c>
      <c r="AE21" s="180"/>
      <c r="AF21" s="147">
        <f t="shared" si="11"/>
        <v>0</v>
      </c>
      <c r="AG21" s="74"/>
      <c r="AH21" s="147">
        <f t="shared" si="12"/>
        <v>0</v>
      </c>
      <c r="AI21" s="75">
        <v>3</v>
      </c>
      <c r="AJ21" s="147">
        <f t="shared" si="13"/>
        <v>1659.09375</v>
      </c>
      <c r="AK21" s="76"/>
      <c r="AL21" s="147">
        <f t="shared" si="14"/>
        <v>0</v>
      </c>
      <c r="AM21" s="76">
        <v>17</v>
      </c>
      <c r="AN21" s="147">
        <f t="shared" si="15"/>
        <v>9401.53125</v>
      </c>
      <c r="AO21" s="76"/>
      <c r="AP21" s="147">
        <f t="shared" si="16"/>
        <v>0</v>
      </c>
      <c r="AQ21" s="76"/>
      <c r="AR21" s="147">
        <f t="shared" si="17"/>
        <v>0</v>
      </c>
      <c r="AS21" s="95">
        <v>20</v>
      </c>
      <c r="AT21" s="147">
        <f t="shared" si="18"/>
        <v>71805.577499999999</v>
      </c>
      <c r="AU21" s="77"/>
      <c r="AV21" s="77"/>
      <c r="AW21" s="77"/>
      <c r="AX21" s="78"/>
      <c r="AY21" s="77"/>
      <c r="AZ21" s="77"/>
      <c r="BA21" s="100"/>
      <c r="BB21" s="100"/>
      <c r="BC21" s="100"/>
      <c r="BD21" s="75"/>
      <c r="BE21" s="75" t="s">
        <v>280</v>
      </c>
      <c r="BF21" s="150"/>
      <c r="BG21" s="150">
        <v>10618</v>
      </c>
      <c r="BH21" s="150"/>
      <c r="BI21" s="151"/>
      <c r="BJ21" s="152">
        <v>43250</v>
      </c>
      <c r="BK21" s="153"/>
      <c r="BL21" s="154"/>
      <c r="BM21" s="147">
        <f t="shared" si="0"/>
        <v>28722.231</v>
      </c>
      <c r="BN21" s="70">
        <f t="shared" si="1"/>
        <v>572876.76749999996</v>
      </c>
      <c r="BO21" s="80"/>
    </row>
    <row r="22" spans="1:67" s="81" customFormat="1" ht="18" customHeight="1" x14ac:dyDescent="0.35">
      <c r="A22" s="59">
        <v>9</v>
      </c>
      <c r="B22" s="60" t="s">
        <v>22</v>
      </c>
      <c r="C22" s="85" t="s">
        <v>68</v>
      </c>
      <c r="D22" s="62" t="s">
        <v>82</v>
      </c>
      <c r="E22" s="83" t="s">
        <v>188</v>
      </c>
      <c r="F22" s="62" t="s">
        <v>101</v>
      </c>
      <c r="G22" s="84" t="s">
        <v>128</v>
      </c>
      <c r="H22" s="65"/>
      <c r="I22" s="66" t="s">
        <v>130</v>
      </c>
      <c r="J22" s="97">
        <v>5.41</v>
      </c>
      <c r="K22" s="67">
        <f t="shared" si="2"/>
        <v>191481.54</v>
      </c>
      <c r="L22" s="68">
        <v>20</v>
      </c>
      <c r="M22" s="69">
        <v>20</v>
      </c>
      <c r="N22" s="69"/>
      <c r="O22" s="72"/>
      <c r="P22" s="141">
        <f t="shared" si="3"/>
        <v>239351.92500000002</v>
      </c>
      <c r="Q22" s="141">
        <f t="shared" si="4"/>
        <v>0</v>
      </c>
      <c r="R22" s="141">
        <f t="shared" si="5"/>
        <v>0</v>
      </c>
      <c r="S22" s="69">
        <v>20</v>
      </c>
      <c r="T22" s="141">
        <f t="shared" si="6"/>
        <v>4424.25</v>
      </c>
      <c r="U22" s="69"/>
      <c r="V22" s="147">
        <f t="shared" si="7"/>
        <v>0</v>
      </c>
      <c r="W22" s="72"/>
      <c r="X22" s="147">
        <f t="shared" si="8"/>
        <v>0</v>
      </c>
      <c r="Y22" s="71"/>
      <c r="Z22" s="149"/>
      <c r="AA22" s="69">
        <v>20</v>
      </c>
      <c r="AB22" s="141">
        <f t="shared" si="9"/>
        <v>95740.770000000019</v>
      </c>
      <c r="AC22" s="172"/>
      <c r="AD22" s="147">
        <f t="shared" si="10"/>
        <v>0</v>
      </c>
      <c r="AE22" s="180"/>
      <c r="AF22" s="147">
        <f t="shared" si="11"/>
        <v>0</v>
      </c>
      <c r="AG22" s="74">
        <v>10</v>
      </c>
      <c r="AH22" s="147">
        <f t="shared" si="12"/>
        <v>4424.25</v>
      </c>
      <c r="AI22" s="75"/>
      <c r="AJ22" s="147">
        <f t="shared" si="13"/>
        <v>0</v>
      </c>
      <c r="AK22" s="76"/>
      <c r="AL22" s="147">
        <f t="shared" si="14"/>
        <v>0</v>
      </c>
      <c r="AM22" s="76"/>
      <c r="AN22" s="147">
        <f t="shared" si="15"/>
        <v>0</v>
      </c>
      <c r="AO22" s="76"/>
      <c r="AP22" s="147">
        <f t="shared" si="16"/>
        <v>0</v>
      </c>
      <c r="AQ22" s="76"/>
      <c r="AR22" s="147">
        <f t="shared" si="17"/>
        <v>0</v>
      </c>
      <c r="AS22" s="95">
        <v>16</v>
      </c>
      <c r="AT22" s="147">
        <f t="shared" si="18"/>
        <v>57444.462</v>
      </c>
      <c r="AU22" s="77"/>
      <c r="AV22" s="77"/>
      <c r="AW22" s="77"/>
      <c r="AX22" s="78"/>
      <c r="AY22" s="77"/>
      <c r="AZ22" s="77"/>
      <c r="BA22" s="100"/>
      <c r="BB22" s="100"/>
      <c r="BC22" s="100"/>
      <c r="BD22" s="75"/>
      <c r="BE22" s="75" t="s">
        <v>258</v>
      </c>
      <c r="BF22" s="150">
        <v>8848</v>
      </c>
      <c r="BG22" s="150"/>
      <c r="BH22" s="150"/>
      <c r="BI22" s="151">
        <v>3539</v>
      </c>
      <c r="BJ22" s="151"/>
      <c r="BK22" s="153"/>
      <c r="BL22" s="154"/>
      <c r="BM22" s="147">
        <f t="shared" si="0"/>
        <v>23935.192500000005</v>
      </c>
      <c r="BN22" s="70">
        <f t="shared" si="1"/>
        <v>437707.84950000007</v>
      </c>
      <c r="BO22" s="80"/>
    </row>
    <row r="23" spans="1:67" s="81" customFormat="1" ht="18" customHeight="1" x14ac:dyDescent="0.35">
      <c r="A23" s="59">
        <v>10</v>
      </c>
      <c r="B23" s="60" t="s">
        <v>23</v>
      </c>
      <c r="C23" s="62" t="s">
        <v>69</v>
      </c>
      <c r="D23" s="62" t="s">
        <v>82</v>
      </c>
      <c r="E23" s="83" t="s">
        <v>189</v>
      </c>
      <c r="F23" s="62" t="s">
        <v>102</v>
      </c>
      <c r="G23" s="84" t="s">
        <v>128</v>
      </c>
      <c r="H23" s="65"/>
      <c r="I23" s="66" t="s">
        <v>130</v>
      </c>
      <c r="J23" s="97">
        <v>5.41</v>
      </c>
      <c r="K23" s="67">
        <f t="shared" si="2"/>
        <v>191481.54</v>
      </c>
      <c r="L23" s="68">
        <v>24</v>
      </c>
      <c r="M23" s="69"/>
      <c r="N23" s="69">
        <v>24</v>
      </c>
      <c r="O23" s="72"/>
      <c r="P23" s="141">
        <f t="shared" si="3"/>
        <v>0</v>
      </c>
      <c r="Q23" s="141">
        <f t="shared" si="4"/>
        <v>287222.31</v>
      </c>
      <c r="R23" s="141">
        <f t="shared" si="5"/>
        <v>0</v>
      </c>
      <c r="S23" s="69"/>
      <c r="T23" s="141">
        <f t="shared" si="6"/>
        <v>0</v>
      </c>
      <c r="U23" s="69">
        <v>24</v>
      </c>
      <c r="V23" s="147">
        <f t="shared" si="7"/>
        <v>5309.1</v>
      </c>
      <c r="W23" s="72"/>
      <c r="X23" s="147">
        <f t="shared" si="8"/>
        <v>0</v>
      </c>
      <c r="Y23" s="71"/>
      <c r="Z23" s="149"/>
      <c r="AA23" s="69">
        <v>24</v>
      </c>
      <c r="AB23" s="141">
        <f t="shared" si="9"/>
        <v>114888.924</v>
      </c>
      <c r="AC23" s="172"/>
      <c r="AD23" s="147">
        <f t="shared" si="10"/>
        <v>0</v>
      </c>
      <c r="AE23" s="180"/>
      <c r="AF23" s="147">
        <f t="shared" si="11"/>
        <v>0</v>
      </c>
      <c r="AG23" s="74"/>
      <c r="AH23" s="147">
        <f t="shared" si="12"/>
        <v>0</v>
      </c>
      <c r="AI23" s="75"/>
      <c r="AJ23" s="147">
        <f t="shared" si="13"/>
        <v>0</v>
      </c>
      <c r="AK23" s="76"/>
      <c r="AL23" s="147">
        <f t="shared" si="14"/>
        <v>0</v>
      </c>
      <c r="AM23" s="76"/>
      <c r="AN23" s="147">
        <f t="shared" si="15"/>
        <v>0</v>
      </c>
      <c r="AO23" s="76"/>
      <c r="AP23" s="147">
        <f t="shared" si="16"/>
        <v>0</v>
      </c>
      <c r="AQ23" s="76"/>
      <c r="AR23" s="147">
        <f t="shared" si="17"/>
        <v>0</v>
      </c>
      <c r="AS23" s="95">
        <v>24</v>
      </c>
      <c r="AT23" s="147">
        <f t="shared" si="18"/>
        <v>86166.692999999999</v>
      </c>
      <c r="AU23" s="77"/>
      <c r="AV23" s="77"/>
      <c r="AW23" s="77"/>
      <c r="AX23" s="78"/>
      <c r="AY23" s="77"/>
      <c r="AZ23" s="77"/>
      <c r="BA23" s="100"/>
      <c r="BB23" s="100"/>
      <c r="BC23" s="100"/>
      <c r="BD23" s="75"/>
      <c r="BE23" s="75" t="s">
        <v>162</v>
      </c>
      <c r="BF23" s="150"/>
      <c r="BG23" s="150"/>
      <c r="BH23" s="150">
        <v>10618</v>
      </c>
      <c r="BI23" s="151">
        <v>3539</v>
      </c>
      <c r="BJ23" s="151"/>
      <c r="BK23" s="153"/>
      <c r="BL23" s="154"/>
      <c r="BM23" s="147">
        <f t="shared" si="0"/>
        <v>28722.231</v>
      </c>
      <c r="BN23" s="70">
        <f t="shared" si="1"/>
        <v>536466.25800000003</v>
      </c>
      <c r="BO23" s="80"/>
    </row>
    <row r="24" spans="1:67" s="81" customFormat="1" ht="18" customHeight="1" x14ac:dyDescent="0.35">
      <c r="A24" s="59">
        <v>11</v>
      </c>
      <c r="B24" s="60" t="s">
        <v>24</v>
      </c>
      <c r="C24" s="85" t="s">
        <v>66</v>
      </c>
      <c r="D24" s="62" t="s">
        <v>82</v>
      </c>
      <c r="E24" s="83" t="s">
        <v>190</v>
      </c>
      <c r="F24" s="62" t="s">
        <v>98</v>
      </c>
      <c r="G24" s="84" t="s">
        <v>128</v>
      </c>
      <c r="H24" s="65"/>
      <c r="I24" s="66" t="s">
        <v>130</v>
      </c>
      <c r="J24" s="75">
        <v>5.41</v>
      </c>
      <c r="K24" s="67">
        <f t="shared" si="2"/>
        <v>191481.54</v>
      </c>
      <c r="L24" s="68">
        <v>24</v>
      </c>
      <c r="M24" s="69"/>
      <c r="N24" s="69">
        <v>12</v>
      </c>
      <c r="O24" s="69">
        <v>12</v>
      </c>
      <c r="P24" s="141">
        <f t="shared" si="3"/>
        <v>0</v>
      </c>
      <c r="Q24" s="141">
        <f t="shared" si="4"/>
        <v>143611.155</v>
      </c>
      <c r="R24" s="141">
        <f t="shared" si="5"/>
        <v>143611.155</v>
      </c>
      <c r="S24" s="69"/>
      <c r="T24" s="141">
        <f t="shared" si="6"/>
        <v>0</v>
      </c>
      <c r="U24" s="69">
        <v>12</v>
      </c>
      <c r="V24" s="147">
        <f t="shared" si="7"/>
        <v>2654.55</v>
      </c>
      <c r="W24" s="69">
        <v>12</v>
      </c>
      <c r="X24" s="147">
        <f t="shared" si="8"/>
        <v>2654.55</v>
      </c>
      <c r="Y24" s="71"/>
      <c r="Z24" s="149"/>
      <c r="AA24" s="69">
        <v>24</v>
      </c>
      <c r="AB24" s="141">
        <f t="shared" si="9"/>
        <v>114888.924</v>
      </c>
      <c r="AC24" s="172"/>
      <c r="AD24" s="147">
        <f t="shared" si="10"/>
        <v>0</v>
      </c>
      <c r="AE24" s="180"/>
      <c r="AF24" s="147">
        <f t="shared" si="11"/>
        <v>0</v>
      </c>
      <c r="AG24" s="74"/>
      <c r="AH24" s="147">
        <f t="shared" si="12"/>
        <v>0</v>
      </c>
      <c r="AI24" s="75"/>
      <c r="AJ24" s="147">
        <f t="shared" si="13"/>
        <v>0</v>
      </c>
      <c r="AK24" s="76"/>
      <c r="AL24" s="147">
        <f t="shared" si="14"/>
        <v>0</v>
      </c>
      <c r="AM24" s="76">
        <v>12</v>
      </c>
      <c r="AN24" s="147">
        <f t="shared" si="15"/>
        <v>6636.375</v>
      </c>
      <c r="AO24" s="76"/>
      <c r="AP24" s="147">
        <f t="shared" si="16"/>
        <v>0</v>
      </c>
      <c r="AQ24" s="76">
        <v>8</v>
      </c>
      <c r="AR24" s="147">
        <f t="shared" si="17"/>
        <v>4424.25</v>
      </c>
      <c r="AS24" s="95">
        <v>18</v>
      </c>
      <c r="AT24" s="147">
        <f t="shared" si="18"/>
        <v>64625.019749999999</v>
      </c>
      <c r="AU24" s="77"/>
      <c r="AV24" s="77"/>
      <c r="AW24" s="77"/>
      <c r="AX24" s="78"/>
      <c r="AY24" s="77"/>
      <c r="AZ24" s="77"/>
      <c r="BA24" s="136"/>
      <c r="BB24" s="136"/>
      <c r="BC24" s="136"/>
      <c r="BD24" s="75"/>
      <c r="BE24" s="75"/>
      <c r="BF24" s="150"/>
      <c r="BG24" s="150"/>
      <c r="BH24" s="150"/>
      <c r="BI24" s="151"/>
      <c r="BJ24" s="151"/>
      <c r="BK24" s="153"/>
      <c r="BL24" s="154"/>
      <c r="BM24" s="147">
        <f t="shared" si="0"/>
        <v>28722.231</v>
      </c>
      <c r="BN24" s="70">
        <f t="shared" si="1"/>
        <v>511828.20974999992</v>
      </c>
      <c r="BO24" s="80"/>
    </row>
    <row r="25" spans="1:67" s="81" customFormat="1" ht="18" customHeight="1" x14ac:dyDescent="0.35">
      <c r="A25" s="59">
        <v>12</v>
      </c>
      <c r="B25" s="60" t="s">
        <v>25</v>
      </c>
      <c r="C25" s="85" t="s">
        <v>70</v>
      </c>
      <c r="D25" s="62" t="s">
        <v>82</v>
      </c>
      <c r="E25" s="83" t="s">
        <v>191</v>
      </c>
      <c r="F25" s="62" t="s">
        <v>103</v>
      </c>
      <c r="G25" s="84" t="s">
        <v>128</v>
      </c>
      <c r="H25" s="65"/>
      <c r="I25" s="66" t="s">
        <v>130</v>
      </c>
      <c r="J25" s="75">
        <v>5.41</v>
      </c>
      <c r="K25" s="67">
        <f t="shared" si="2"/>
        <v>191481.54</v>
      </c>
      <c r="L25" s="68">
        <v>24</v>
      </c>
      <c r="M25" s="69"/>
      <c r="N25" s="69">
        <v>14</v>
      </c>
      <c r="O25" s="69">
        <v>10</v>
      </c>
      <c r="P25" s="141">
        <f t="shared" si="3"/>
        <v>0</v>
      </c>
      <c r="Q25" s="141">
        <f t="shared" si="4"/>
        <v>167546.3475</v>
      </c>
      <c r="R25" s="141">
        <f t="shared" si="5"/>
        <v>119675.96250000001</v>
      </c>
      <c r="S25" s="69"/>
      <c r="T25" s="141">
        <f t="shared" si="6"/>
        <v>0</v>
      </c>
      <c r="U25" s="69">
        <v>14</v>
      </c>
      <c r="V25" s="147">
        <f t="shared" si="7"/>
        <v>3096.9750000000004</v>
      </c>
      <c r="W25" s="69">
        <v>10</v>
      </c>
      <c r="X25" s="147">
        <f t="shared" si="8"/>
        <v>2212.125</v>
      </c>
      <c r="Y25" s="71"/>
      <c r="Z25" s="149"/>
      <c r="AA25" s="69">
        <v>24</v>
      </c>
      <c r="AB25" s="141">
        <f t="shared" si="9"/>
        <v>114888.924</v>
      </c>
      <c r="AC25" s="172"/>
      <c r="AD25" s="147">
        <f t="shared" si="10"/>
        <v>0</v>
      </c>
      <c r="AE25" s="180"/>
      <c r="AF25" s="147">
        <f t="shared" si="11"/>
        <v>0</v>
      </c>
      <c r="AG25" s="74"/>
      <c r="AH25" s="147">
        <f t="shared" si="12"/>
        <v>0</v>
      </c>
      <c r="AI25" s="75"/>
      <c r="AJ25" s="147">
        <f t="shared" si="13"/>
        <v>0</v>
      </c>
      <c r="AK25" s="76"/>
      <c r="AL25" s="147">
        <f t="shared" si="14"/>
        <v>0</v>
      </c>
      <c r="AM25" s="76">
        <v>14</v>
      </c>
      <c r="AN25" s="147">
        <f t="shared" si="15"/>
        <v>7742.4375</v>
      </c>
      <c r="AO25" s="76"/>
      <c r="AP25" s="147">
        <f t="shared" si="16"/>
        <v>0</v>
      </c>
      <c r="AQ25" s="76">
        <v>8</v>
      </c>
      <c r="AR25" s="147">
        <f t="shared" si="17"/>
        <v>4424.25</v>
      </c>
      <c r="AS25" s="95">
        <v>22</v>
      </c>
      <c r="AT25" s="147">
        <f t="shared" si="18"/>
        <v>78986.135249999992</v>
      </c>
      <c r="AU25" s="77"/>
      <c r="AV25" s="77"/>
      <c r="AW25" s="77"/>
      <c r="AX25" s="78"/>
      <c r="AY25" s="77"/>
      <c r="AZ25" s="77"/>
      <c r="BA25" s="136"/>
      <c r="BB25" s="136"/>
      <c r="BC25" s="136"/>
      <c r="BD25" s="75"/>
      <c r="BE25" s="75" t="s">
        <v>286</v>
      </c>
      <c r="BF25" s="150"/>
      <c r="BG25" s="150">
        <f>10618*2</f>
        <v>21236</v>
      </c>
      <c r="BH25" s="150"/>
      <c r="BI25" s="151"/>
      <c r="BJ25" s="151"/>
      <c r="BK25" s="153"/>
      <c r="BL25" s="154"/>
      <c r="BM25" s="147">
        <f t="shared" si="0"/>
        <v>28722.231</v>
      </c>
      <c r="BN25" s="70">
        <f t="shared" si="1"/>
        <v>548531.38774999999</v>
      </c>
      <c r="BO25" s="80"/>
    </row>
    <row r="26" spans="1:67" s="81" customFormat="1" ht="18" customHeight="1" x14ac:dyDescent="0.35">
      <c r="A26" s="59">
        <v>13</v>
      </c>
      <c r="B26" s="60" t="s">
        <v>26</v>
      </c>
      <c r="C26" s="82" t="s">
        <v>71</v>
      </c>
      <c r="D26" s="62" t="s">
        <v>82</v>
      </c>
      <c r="E26" s="83" t="s">
        <v>192</v>
      </c>
      <c r="F26" s="62" t="s">
        <v>103</v>
      </c>
      <c r="G26" s="84" t="s">
        <v>128</v>
      </c>
      <c r="H26" s="65"/>
      <c r="I26" s="66" t="s">
        <v>130</v>
      </c>
      <c r="J26" s="98">
        <v>5.41</v>
      </c>
      <c r="K26" s="67">
        <f t="shared" si="2"/>
        <v>191481.54</v>
      </c>
      <c r="L26" s="68">
        <v>8</v>
      </c>
      <c r="M26" s="69"/>
      <c r="N26" s="69">
        <v>6</v>
      </c>
      <c r="O26" s="69">
        <v>2</v>
      </c>
      <c r="P26" s="141">
        <f t="shared" si="3"/>
        <v>0</v>
      </c>
      <c r="Q26" s="141">
        <f t="shared" si="4"/>
        <v>71805.577499999999</v>
      </c>
      <c r="R26" s="141">
        <f t="shared" si="5"/>
        <v>23935.192500000001</v>
      </c>
      <c r="S26" s="69"/>
      <c r="T26" s="141">
        <f t="shared" si="6"/>
        <v>0</v>
      </c>
      <c r="U26" s="69">
        <v>6</v>
      </c>
      <c r="V26" s="147">
        <f t="shared" si="7"/>
        <v>1327.2750000000001</v>
      </c>
      <c r="W26" s="69">
        <v>2</v>
      </c>
      <c r="X26" s="147">
        <f t="shared" si="8"/>
        <v>442.42500000000001</v>
      </c>
      <c r="Y26" s="71"/>
      <c r="Z26" s="149"/>
      <c r="AA26" s="69">
        <v>8</v>
      </c>
      <c r="AB26" s="141">
        <f t="shared" si="9"/>
        <v>38296.308000000005</v>
      </c>
      <c r="AC26" s="172"/>
      <c r="AD26" s="147">
        <f t="shared" si="10"/>
        <v>0</v>
      </c>
      <c r="AE26" s="180"/>
      <c r="AF26" s="147">
        <f t="shared" si="11"/>
        <v>0</v>
      </c>
      <c r="AG26" s="74"/>
      <c r="AH26" s="147">
        <f t="shared" si="12"/>
        <v>0</v>
      </c>
      <c r="AI26" s="75"/>
      <c r="AJ26" s="147">
        <f t="shared" si="13"/>
        <v>0</v>
      </c>
      <c r="AK26" s="76"/>
      <c r="AL26" s="147">
        <f t="shared" si="14"/>
        <v>0</v>
      </c>
      <c r="AM26" s="76">
        <v>2</v>
      </c>
      <c r="AN26" s="147">
        <f t="shared" si="15"/>
        <v>1106.0625</v>
      </c>
      <c r="AO26" s="76"/>
      <c r="AP26" s="147">
        <f t="shared" si="16"/>
        <v>0</v>
      </c>
      <c r="AQ26" s="76">
        <v>2</v>
      </c>
      <c r="AR26" s="147">
        <f t="shared" si="17"/>
        <v>1106.0625</v>
      </c>
      <c r="AS26" s="95">
        <v>8</v>
      </c>
      <c r="AT26" s="147">
        <f t="shared" si="18"/>
        <v>28722.231</v>
      </c>
      <c r="AU26" s="77"/>
      <c r="AV26" s="77"/>
      <c r="AW26" s="77"/>
      <c r="AX26" s="78"/>
      <c r="AY26" s="77"/>
      <c r="AZ26" s="77"/>
      <c r="BA26" s="136"/>
      <c r="BB26" s="136"/>
      <c r="BC26" s="136"/>
      <c r="BD26" s="75"/>
      <c r="BE26" s="75"/>
      <c r="BF26" s="150"/>
      <c r="BG26" s="150"/>
      <c r="BH26" s="150"/>
      <c r="BI26" s="151"/>
      <c r="BJ26" s="151"/>
      <c r="BK26" s="153"/>
      <c r="BL26" s="154"/>
      <c r="BM26" s="147">
        <f t="shared" si="0"/>
        <v>9574.0770000000011</v>
      </c>
      <c r="BN26" s="70">
        <f t="shared" si="1"/>
        <v>176315.21099999998</v>
      </c>
      <c r="BO26" s="80"/>
    </row>
    <row r="27" spans="1:67" s="81" customFormat="1" ht="18" customHeight="1" x14ac:dyDescent="0.35">
      <c r="A27" s="59">
        <v>14</v>
      </c>
      <c r="B27" s="60" t="s">
        <v>27</v>
      </c>
      <c r="C27" s="85" t="s">
        <v>70</v>
      </c>
      <c r="D27" s="62" t="s">
        <v>82</v>
      </c>
      <c r="E27" s="83" t="s">
        <v>192</v>
      </c>
      <c r="F27" s="62" t="s">
        <v>103</v>
      </c>
      <c r="G27" s="84" t="s">
        <v>128</v>
      </c>
      <c r="H27" s="65"/>
      <c r="I27" s="66" t="s">
        <v>130</v>
      </c>
      <c r="J27" s="97">
        <v>5.41</v>
      </c>
      <c r="K27" s="67">
        <f t="shared" si="2"/>
        <v>191481.54</v>
      </c>
      <c r="L27" s="68">
        <v>23</v>
      </c>
      <c r="M27" s="69">
        <v>4</v>
      </c>
      <c r="N27" s="69">
        <v>15</v>
      </c>
      <c r="O27" s="69">
        <v>4</v>
      </c>
      <c r="P27" s="141">
        <f t="shared" si="3"/>
        <v>47870.385000000002</v>
      </c>
      <c r="Q27" s="141">
        <f t="shared" si="4"/>
        <v>179513.94375000001</v>
      </c>
      <c r="R27" s="141">
        <f t="shared" si="5"/>
        <v>47870.385000000002</v>
      </c>
      <c r="S27" s="69">
        <v>4</v>
      </c>
      <c r="T27" s="141">
        <f t="shared" si="6"/>
        <v>884.85</v>
      </c>
      <c r="U27" s="69">
        <v>15</v>
      </c>
      <c r="V27" s="147">
        <f t="shared" si="7"/>
        <v>3318.1875</v>
      </c>
      <c r="W27" s="69">
        <v>4</v>
      </c>
      <c r="X27" s="147">
        <f t="shared" si="8"/>
        <v>884.85</v>
      </c>
      <c r="Y27" s="71"/>
      <c r="Z27" s="149"/>
      <c r="AA27" s="69">
        <v>23</v>
      </c>
      <c r="AB27" s="141">
        <f t="shared" si="9"/>
        <v>110101.8855</v>
      </c>
      <c r="AC27" s="172"/>
      <c r="AD27" s="147">
        <f t="shared" si="10"/>
        <v>0</v>
      </c>
      <c r="AE27" s="180"/>
      <c r="AF27" s="147">
        <f t="shared" si="11"/>
        <v>0</v>
      </c>
      <c r="AG27" s="74"/>
      <c r="AH27" s="147">
        <f t="shared" si="12"/>
        <v>0</v>
      </c>
      <c r="AI27" s="75">
        <v>2</v>
      </c>
      <c r="AJ27" s="147">
        <f t="shared" si="13"/>
        <v>1106.0625</v>
      </c>
      <c r="AK27" s="76"/>
      <c r="AL27" s="147">
        <f t="shared" si="14"/>
        <v>0</v>
      </c>
      <c r="AM27" s="76">
        <v>15</v>
      </c>
      <c r="AN27" s="147">
        <f t="shared" si="15"/>
        <v>8295.46875</v>
      </c>
      <c r="AO27" s="76"/>
      <c r="AP27" s="147">
        <f t="shared" si="16"/>
        <v>0</v>
      </c>
      <c r="AQ27" s="76">
        <v>4</v>
      </c>
      <c r="AR27" s="147">
        <f t="shared" si="17"/>
        <v>2212.125</v>
      </c>
      <c r="AS27" s="95">
        <v>23</v>
      </c>
      <c r="AT27" s="147">
        <f t="shared" si="18"/>
        <v>82576.414124999996</v>
      </c>
      <c r="AU27" s="77"/>
      <c r="AV27" s="77"/>
      <c r="AW27" s="77"/>
      <c r="AX27" s="78"/>
      <c r="AY27" s="77"/>
      <c r="AZ27" s="77"/>
      <c r="BA27" s="100"/>
      <c r="BB27" s="100"/>
      <c r="BC27" s="100"/>
      <c r="BD27" s="75"/>
      <c r="BE27" s="75" t="s">
        <v>263</v>
      </c>
      <c r="BF27" s="150"/>
      <c r="BG27" s="150">
        <v>10618</v>
      </c>
      <c r="BH27" s="150"/>
      <c r="BI27" s="151">
        <v>3539</v>
      </c>
      <c r="BJ27" s="151"/>
      <c r="BK27" s="153">
        <v>17697</v>
      </c>
      <c r="BL27" s="154"/>
      <c r="BM27" s="147">
        <f t="shared" si="0"/>
        <v>27525.471375000001</v>
      </c>
      <c r="BN27" s="70">
        <f t="shared" si="1"/>
        <v>544014.0284999999</v>
      </c>
      <c r="BO27" s="80"/>
    </row>
    <row r="28" spans="1:67" s="81" customFormat="1" ht="18" customHeight="1" x14ac:dyDescent="0.35">
      <c r="A28" s="59">
        <v>15</v>
      </c>
      <c r="B28" s="60" t="s">
        <v>28</v>
      </c>
      <c r="C28" s="85" t="s">
        <v>68</v>
      </c>
      <c r="D28" s="62" t="s">
        <v>82</v>
      </c>
      <c r="E28" s="83" t="s">
        <v>193</v>
      </c>
      <c r="F28" s="62" t="s">
        <v>104</v>
      </c>
      <c r="G28" s="64" t="s">
        <v>128</v>
      </c>
      <c r="H28" s="65"/>
      <c r="I28" s="66" t="s">
        <v>130</v>
      </c>
      <c r="J28" s="97">
        <v>5.41</v>
      </c>
      <c r="K28" s="67">
        <f t="shared" si="2"/>
        <v>191481.54</v>
      </c>
      <c r="L28" s="68">
        <v>20</v>
      </c>
      <c r="M28" s="69">
        <v>20</v>
      </c>
      <c r="N28" s="69"/>
      <c r="O28" s="69"/>
      <c r="P28" s="141">
        <f t="shared" si="3"/>
        <v>239351.92500000002</v>
      </c>
      <c r="Q28" s="141">
        <f t="shared" si="4"/>
        <v>0</v>
      </c>
      <c r="R28" s="141">
        <f t="shared" si="5"/>
        <v>0</v>
      </c>
      <c r="S28" s="69">
        <v>20</v>
      </c>
      <c r="T28" s="141">
        <f t="shared" si="6"/>
        <v>4424.25</v>
      </c>
      <c r="U28" s="69"/>
      <c r="V28" s="147">
        <f t="shared" si="7"/>
        <v>0</v>
      </c>
      <c r="W28" s="69"/>
      <c r="X28" s="147">
        <f t="shared" si="8"/>
        <v>0</v>
      </c>
      <c r="Y28" s="71"/>
      <c r="Z28" s="149"/>
      <c r="AA28" s="69">
        <v>20</v>
      </c>
      <c r="AB28" s="141">
        <f t="shared" si="9"/>
        <v>95740.770000000019</v>
      </c>
      <c r="AC28" s="172"/>
      <c r="AD28" s="147">
        <f t="shared" si="10"/>
        <v>0</v>
      </c>
      <c r="AE28" s="180"/>
      <c r="AF28" s="147">
        <f t="shared" si="11"/>
        <v>0</v>
      </c>
      <c r="AG28" s="74">
        <v>12</v>
      </c>
      <c r="AH28" s="147">
        <f t="shared" si="12"/>
        <v>5309.1</v>
      </c>
      <c r="AI28" s="75"/>
      <c r="AJ28" s="147">
        <f t="shared" si="13"/>
        <v>0</v>
      </c>
      <c r="AK28" s="76"/>
      <c r="AL28" s="147">
        <f t="shared" si="14"/>
        <v>0</v>
      </c>
      <c r="AM28" s="76"/>
      <c r="AN28" s="147">
        <f t="shared" si="15"/>
        <v>0</v>
      </c>
      <c r="AO28" s="76"/>
      <c r="AP28" s="147">
        <f t="shared" si="16"/>
        <v>0</v>
      </c>
      <c r="AQ28" s="76"/>
      <c r="AR28" s="147">
        <f t="shared" si="17"/>
        <v>0</v>
      </c>
      <c r="AS28" s="95">
        <v>18</v>
      </c>
      <c r="AT28" s="147">
        <f t="shared" si="18"/>
        <v>64625.019749999999</v>
      </c>
      <c r="AU28" s="77"/>
      <c r="AV28" s="77"/>
      <c r="AW28" s="77"/>
      <c r="AX28" s="78"/>
      <c r="AY28" s="77"/>
      <c r="AZ28" s="77"/>
      <c r="BA28" s="100"/>
      <c r="BB28" s="100"/>
      <c r="BC28" s="100"/>
      <c r="BD28" s="75"/>
      <c r="BE28" s="75" t="s">
        <v>262</v>
      </c>
      <c r="BF28" s="150">
        <v>8848</v>
      </c>
      <c r="BG28" s="150"/>
      <c r="BH28" s="150"/>
      <c r="BI28" s="151"/>
      <c r="BJ28" s="151"/>
      <c r="BK28" s="153"/>
      <c r="BL28" s="154"/>
      <c r="BM28" s="147">
        <f t="shared" si="0"/>
        <v>23935.192500000005</v>
      </c>
      <c r="BN28" s="70">
        <f t="shared" si="1"/>
        <v>442234.25725000002</v>
      </c>
      <c r="BO28" s="80"/>
    </row>
    <row r="29" spans="1:67" s="81" customFormat="1" ht="18" customHeight="1" x14ac:dyDescent="0.35">
      <c r="A29" s="59">
        <v>16</v>
      </c>
      <c r="B29" s="60" t="s">
        <v>29</v>
      </c>
      <c r="C29" s="85" t="s">
        <v>68</v>
      </c>
      <c r="D29" s="62" t="s">
        <v>82</v>
      </c>
      <c r="E29" s="83" t="s">
        <v>194</v>
      </c>
      <c r="F29" s="62" t="s">
        <v>105</v>
      </c>
      <c r="G29" s="84" t="s">
        <v>128</v>
      </c>
      <c r="H29" s="65"/>
      <c r="I29" s="66" t="s">
        <v>130</v>
      </c>
      <c r="J29" s="97">
        <v>5.41</v>
      </c>
      <c r="K29" s="67">
        <f t="shared" si="2"/>
        <v>191481.54</v>
      </c>
      <c r="L29" s="68">
        <v>19</v>
      </c>
      <c r="M29" s="69">
        <v>19</v>
      </c>
      <c r="N29" s="69"/>
      <c r="O29" s="69"/>
      <c r="P29" s="141">
        <f t="shared" si="3"/>
        <v>227384.32875000002</v>
      </c>
      <c r="Q29" s="141">
        <f t="shared" si="4"/>
        <v>0</v>
      </c>
      <c r="R29" s="141">
        <f t="shared" si="5"/>
        <v>0</v>
      </c>
      <c r="S29" s="69">
        <v>19</v>
      </c>
      <c r="T29" s="141">
        <f t="shared" si="6"/>
        <v>4203.0375000000004</v>
      </c>
      <c r="U29" s="69"/>
      <c r="V29" s="147">
        <f t="shared" si="7"/>
        <v>0</v>
      </c>
      <c r="W29" s="69"/>
      <c r="X29" s="147">
        <f t="shared" si="8"/>
        <v>0</v>
      </c>
      <c r="Y29" s="71"/>
      <c r="Z29" s="149"/>
      <c r="AA29" s="69">
        <v>19</v>
      </c>
      <c r="AB29" s="141">
        <f t="shared" si="9"/>
        <v>90953.731500000009</v>
      </c>
      <c r="AC29" s="172"/>
      <c r="AD29" s="147">
        <f t="shared" si="10"/>
        <v>0</v>
      </c>
      <c r="AE29" s="180"/>
      <c r="AF29" s="147">
        <f t="shared" si="11"/>
        <v>0</v>
      </c>
      <c r="AG29" s="74">
        <v>11</v>
      </c>
      <c r="AH29" s="147">
        <f t="shared" si="12"/>
        <v>4866.6750000000002</v>
      </c>
      <c r="AI29" s="75"/>
      <c r="AJ29" s="147">
        <f t="shared" si="13"/>
        <v>0</v>
      </c>
      <c r="AK29" s="76"/>
      <c r="AL29" s="147">
        <f t="shared" si="14"/>
        <v>0</v>
      </c>
      <c r="AM29" s="76"/>
      <c r="AN29" s="147">
        <f t="shared" si="15"/>
        <v>0</v>
      </c>
      <c r="AO29" s="76"/>
      <c r="AP29" s="147">
        <f t="shared" si="16"/>
        <v>0</v>
      </c>
      <c r="AQ29" s="76"/>
      <c r="AR29" s="147">
        <f t="shared" si="17"/>
        <v>0</v>
      </c>
      <c r="AS29" s="95">
        <v>17</v>
      </c>
      <c r="AT29" s="147">
        <f t="shared" si="18"/>
        <v>61034.740875000003</v>
      </c>
      <c r="AU29" s="77"/>
      <c r="AV29" s="77"/>
      <c r="AW29" s="77"/>
      <c r="AX29" s="78"/>
      <c r="AY29" s="77"/>
      <c r="AZ29" s="77"/>
      <c r="BA29" s="100"/>
      <c r="BB29" s="100"/>
      <c r="BC29" s="100"/>
      <c r="BD29" s="75"/>
      <c r="BE29" s="75" t="s">
        <v>168</v>
      </c>
      <c r="BF29" s="150">
        <v>8848</v>
      </c>
      <c r="BG29" s="150"/>
      <c r="BH29" s="150"/>
      <c r="BI29" s="151">
        <v>3539</v>
      </c>
      <c r="BJ29" s="151"/>
      <c r="BK29" s="153"/>
      <c r="BL29" s="154"/>
      <c r="BM29" s="147">
        <f t="shared" si="0"/>
        <v>22738.432875000002</v>
      </c>
      <c r="BN29" s="70">
        <f t="shared" si="1"/>
        <v>423567.94650000002</v>
      </c>
      <c r="BO29" s="80"/>
    </row>
    <row r="30" spans="1:67" s="81" customFormat="1" ht="18" customHeight="1" x14ac:dyDescent="0.35">
      <c r="A30" s="59">
        <v>17</v>
      </c>
      <c r="B30" s="60" t="s">
        <v>30</v>
      </c>
      <c r="C30" s="85" t="s">
        <v>70</v>
      </c>
      <c r="D30" s="62" t="s">
        <v>82</v>
      </c>
      <c r="E30" s="83" t="s">
        <v>195</v>
      </c>
      <c r="F30" s="62" t="s">
        <v>106</v>
      </c>
      <c r="G30" s="84" t="s">
        <v>128</v>
      </c>
      <c r="H30" s="65"/>
      <c r="I30" s="66" t="s">
        <v>130</v>
      </c>
      <c r="J30" s="97">
        <v>5.41</v>
      </c>
      <c r="K30" s="67">
        <f t="shared" si="2"/>
        <v>191481.54</v>
      </c>
      <c r="L30" s="68">
        <v>24</v>
      </c>
      <c r="M30" s="69">
        <v>4</v>
      </c>
      <c r="N30" s="69">
        <v>18</v>
      </c>
      <c r="O30" s="69">
        <v>2</v>
      </c>
      <c r="P30" s="141">
        <f t="shared" si="3"/>
        <v>47870.385000000002</v>
      </c>
      <c r="Q30" s="141">
        <f t="shared" si="4"/>
        <v>215416.73250000001</v>
      </c>
      <c r="R30" s="141">
        <f t="shared" si="5"/>
        <v>23935.192500000001</v>
      </c>
      <c r="S30" s="69">
        <v>4</v>
      </c>
      <c r="T30" s="141">
        <f t="shared" si="6"/>
        <v>884.85</v>
      </c>
      <c r="U30" s="69">
        <v>18</v>
      </c>
      <c r="V30" s="147">
        <f t="shared" si="7"/>
        <v>3981.8250000000003</v>
      </c>
      <c r="W30" s="69">
        <v>2</v>
      </c>
      <c r="X30" s="147">
        <f t="shared" si="8"/>
        <v>442.42500000000001</v>
      </c>
      <c r="Y30" s="71"/>
      <c r="Z30" s="149"/>
      <c r="AA30" s="69">
        <v>24</v>
      </c>
      <c r="AB30" s="141">
        <f t="shared" si="9"/>
        <v>114888.924</v>
      </c>
      <c r="AC30" s="172"/>
      <c r="AD30" s="147">
        <f t="shared" si="10"/>
        <v>0</v>
      </c>
      <c r="AE30" s="180"/>
      <c r="AF30" s="147">
        <f t="shared" si="11"/>
        <v>0</v>
      </c>
      <c r="AG30" s="74"/>
      <c r="AH30" s="147">
        <f t="shared" si="12"/>
        <v>0</v>
      </c>
      <c r="AI30" s="75">
        <v>2</v>
      </c>
      <c r="AJ30" s="147">
        <f t="shared" si="13"/>
        <v>1106.0625</v>
      </c>
      <c r="AK30" s="76"/>
      <c r="AL30" s="147">
        <f t="shared" si="14"/>
        <v>0</v>
      </c>
      <c r="AM30" s="76">
        <v>18</v>
      </c>
      <c r="AN30" s="147">
        <f t="shared" si="15"/>
        <v>9954.5625</v>
      </c>
      <c r="AO30" s="76"/>
      <c r="AP30" s="147">
        <f t="shared" si="16"/>
        <v>0</v>
      </c>
      <c r="AQ30" s="76">
        <v>2</v>
      </c>
      <c r="AR30" s="147">
        <f t="shared" si="17"/>
        <v>1106.0625</v>
      </c>
      <c r="AS30" s="95">
        <v>24</v>
      </c>
      <c r="AT30" s="147">
        <f t="shared" si="18"/>
        <v>86166.692999999999</v>
      </c>
      <c r="AU30" s="77"/>
      <c r="AV30" s="77"/>
      <c r="AW30" s="77"/>
      <c r="AX30" s="78"/>
      <c r="AY30" s="77"/>
      <c r="AZ30" s="77"/>
      <c r="BA30" s="100"/>
      <c r="BB30" s="100"/>
      <c r="BC30" s="100"/>
      <c r="BD30" s="75"/>
      <c r="BE30" s="75"/>
      <c r="BF30" s="150"/>
      <c r="BG30" s="150"/>
      <c r="BH30" s="150"/>
      <c r="BI30" s="151"/>
      <c r="BJ30" s="151"/>
      <c r="BK30" s="153"/>
      <c r="BL30" s="154"/>
      <c r="BM30" s="147">
        <f t="shared" si="0"/>
        <v>28722.231</v>
      </c>
      <c r="BN30" s="70">
        <f t="shared" si="1"/>
        <v>534475.94550000003</v>
      </c>
      <c r="BO30" s="80"/>
    </row>
    <row r="31" spans="1:67" s="81" customFormat="1" ht="18" customHeight="1" x14ac:dyDescent="0.35">
      <c r="A31" s="59">
        <v>18</v>
      </c>
      <c r="B31" s="60" t="s">
        <v>31</v>
      </c>
      <c r="C31" s="85" t="s">
        <v>72</v>
      </c>
      <c r="D31" s="62" t="s">
        <v>82</v>
      </c>
      <c r="E31" s="83" t="s">
        <v>196</v>
      </c>
      <c r="F31" s="62" t="s">
        <v>107</v>
      </c>
      <c r="G31" s="84" t="s">
        <v>128</v>
      </c>
      <c r="H31" s="65"/>
      <c r="I31" s="66" t="s">
        <v>130</v>
      </c>
      <c r="J31" s="97">
        <v>5.41</v>
      </c>
      <c r="K31" s="67">
        <f t="shared" si="2"/>
        <v>191481.54</v>
      </c>
      <c r="L31" s="68">
        <v>18</v>
      </c>
      <c r="M31" s="69">
        <v>4</v>
      </c>
      <c r="N31" s="69">
        <v>14</v>
      </c>
      <c r="O31" s="69"/>
      <c r="P31" s="141">
        <f t="shared" si="3"/>
        <v>47870.385000000002</v>
      </c>
      <c r="Q31" s="141">
        <f t="shared" si="4"/>
        <v>167546.3475</v>
      </c>
      <c r="R31" s="141">
        <f t="shared" si="5"/>
        <v>0</v>
      </c>
      <c r="S31" s="69">
        <v>4</v>
      </c>
      <c r="T31" s="141">
        <f t="shared" si="6"/>
        <v>884.85</v>
      </c>
      <c r="U31" s="69">
        <v>14</v>
      </c>
      <c r="V31" s="147">
        <f t="shared" si="7"/>
        <v>3096.9750000000004</v>
      </c>
      <c r="W31" s="69"/>
      <c r="X31" s="147">
        <f t="shared" si="8"/>
        <v>0</v>
      </c>
      <c r="Y31" s="71"/>
      <c r="Z31" s="149"/>
      <c r="AA31" s="69">
        <v>18</v>
      </c>
      <c r="AB31" s="141">
        <f t="shared" si="9"/>
        <v>86166.693000000014</v>
      </c>
      <c r="AC31" s="172"/>
      <c r="AD31" s="147">
        <f t="shared" si="10"/>
        <v>0</v>
      </c>
      <c r="AE31" s="180"/>
      <c r="AF31" s="147">
        <f t="shared" si="11"/>
        <v>0</v>
      </c>
      <c r="AG31" s="74"/>
      <c r="AH31" s="147">
        <f t="shared" si="12"/>
        <v>0</v>
      </c>
      <c r="AI31" s="75">
        <v>4</v>
      </c>
      <c r="AJ31" s="147">
        <f t="shared" si="13"/>
        <v>2212.125</v>
      </c>
      <c r="AK31" s="76"/>
      <c r="AL31" s="147">
        <f t="shared" si="14"/>
        <v>0</v>
      </c>
      <c r="AM31" s="76">
        <v>11</v>
      </c>
      <c r="AN31" s="147">
        <f t="shared" si="15"/>
        <v>6083.34375</v>
      </c>
      <c r="AO31" s="76"/>
      <c r="AP31" s="147">
        <f t="shared" si="16"/>
        <v>0</v>
      </c>
      <c r="AQ31" s="76"/>
      <c r="AR31" s="147">
        <f t="shared" si="17"/>
        <v>0</v>
      </c>
      <c r="AS31" s="95">
        <v>15</v>
      </c>
      <c r="AT31" s="147">
        <f t="shared" si="18"/>
        <v>53854.183125000003</v>
      </c>
      <c r="AU31" s="77"/>
      <c r="AV31" s="77"/>
      <c r="AW31" s="77"/>
      <c r="AX31" s="78"/>
      <c r="AY31" s="77"/>
      <c r="AZ31" s="77"/>
      <c r="BA31" s="100"/>
      <c r="BB31" s="100"/>
      <c r="BC31" s="100"/>
      <c r="BD31" s="75"/>
      <c r="BE31" s="75"/>
      <c r="BF31" s="150"/>
      <c r="BG31" s="150"/>
      <c r="BH31" s="150"/>
      <c r="BI31" s="151"/>
      <c r="BJ31" s="151"/>
      <c r="BK31" s="153"/>
      <c r="BL31" s="154"/>
      <c r="BM31" s="147">
        <f t="shared" si="0"/>
        <v>21541.673250000003</v>
      </c>
      <c r="BN31" s="70">
        <f t="shared" si="1"/>
        <v>389256.575625</v>
      </c>
      <c r="BO31" s="80"/>
    </row>
    <row r="32" spans="1:67" s="233" customFormat="1" ht="18" customHeight="1" x14ac:dyDescent="0.3">
      <c r="A32" s="218">
        <v>19</v>
      </c>
      <c r="B32" s="234" t="s">
        <v>42</v>
      </c>
      <c r="C32" s="235" t="s">
        <v>78</v>
      </c>
      <c r="D32" s="236" t="s">
        <v>82</v>
      </c>
      <c r="E32" s="237" t="s">
        <v>202</v>
      </c>
      <c r="F32" s="236" t="s">
        <v>296</v>
      </c>
      <c r="G32" s="238" t="s">
        <v>129</v>
      </c>
      <c r="H32" s="219"/>
      <c r="I32" s="66" t="s">
        <v>131</v>
      </c>
      <c r="J32" s="251">
        <v>4.66</v>
      </c>
      <c r="K32" s="231">
        <f t="shared" si="2"/>
        <v>164936.04</v>
      </c>
      <c r="L32" s="220">
        <v>24</v>
      </c>
      <c r="M32" s="239"/>
      <c r="N32" s="239">
        <v>20</v>
      </c>
      <c r="O32" s="239">
        <v>4</v>
      </c>
      <c r="P32" s="221">
        <f t="shared" si="3"/>
        <v>0</v>
      </c>
      <c r="Q32" s="221">
        <f t="shared" si="4"/>
        <v>206170.05000000002</v>
      </c>
      <c r="R32" s="221">
        <f t="shared" si="5"/>
        <v>41234.01</v>
      </c>
      <c r="S32" s="239">
        <v>0</v>
      </c>
      <c r="T32" s="221">
        <f t="shared" si="6"/>
        <v>0</v>
      </c>
      <c r="U32" s="239">
        <v>20</v>
      </c>
      <c r="V32" s="222">
        <f t="shared" si="7"/>
        <v>4424.25</v>
      </c>
      <c r="W32" s="239">
        <v>4</v>
      </c>
      <c r="X32" s="222">
        <f t="shared" si="8"/>
        <v>884.85</v>
      </c>
      <c r="Y32" s="223"/>
      <c r="Z32" s="224"/>
      <c r="AA32" s="239"/>
      <c r="AB32" s="221">
        <f t="shared" si="9"/>
        <v>0</v>
      </c>
      <c r="AC32" s="239">
        <v>24</v>
      </c>
      <c r="AD32" s="222">
        <f t="shared" si="10"/>
        <v>86591.420999999988</v>
      </c>
      <c r="AE32" s="239"/>
      <c r="AF32" s="222">
        <f t="shared" si="11"/>
        <v>0</v>
      </c>
      <c r="AG32" s="240"/>
      <c r="AH32" s="222">
        <f t="shared" si="12"/>
        <v>0</v>
      </c>
      <c r="AI32" s="241"/>
      <c r="AJ32" s="222">
        <f t="shared" si="13"/>
        <v>0</v>
      </c>
      <c r="AK32" s="242">
        <v>8</v>
      </c>
      <c r="AL32" s="222">
        <f t="shared" si="14"/>
        <v>3539.4</v>
      </c>
      <c r="AM32" s="242"/>
      <c r="AN32" s="222">
        <f t="shared" si="15"/>
        <v>0</v>
      </c>
      <c r="AO32" s="242">
        <v>4</v>
      </c>
      <c r="AP32" s="222">
        <f t="shared" si="16"/>
        <v>1769.7</v>
      </c>
      <c r="AQ32" s="242"/>
      <c r="AR32" s="222">
        <f t="shared" si="17"/>
        <v>0</v>
      </c>
      <c r="AS32" s="243">
        <v>20</v>
      </c>
      <c r="AT32" s="222">
        <f t="shared" si="18"/>
        <v>61851.014999999999</v>
      </c>
      <c r="AU32" s="219"/>
      <c r="AV32" s="219"/>
      <c r="AW32" s="219"/>
      <c r="AX32" s="225"/>
      <c r="AY32" s="219"/>
      <c r="AZ32" s="219"/>
      <c r="BA32" s="226"/>
      <c r="BB32" s="226"/>
      <c r="BC32" s="226"/>
      <c r="BD32" s="241"/>
      <c r="BE32" s="241" t="s">
        <v>169</v>
      </c>
      <c r="BF32" s="227"/>
      <c r="BG32" s="227">
        <v>10618</v>
      </c>
      <c r="BH32" s="227"/>
      <c r="BI32" s="228">
        <v>3539</v>
      </c>
      <c r="BJ32" s="228"/>
      <c r="BK32" s="229"/>
      <c r="BL32" s="230"/>
      <c r="BM32" s="222">
        <f t="shared" si="0"/>
        <v>24740.406000000003</v>
      </c>
      <c r="BN32" s="231">
        <f t="shared" si="1"/>
        <v>445362.10200000007</v>
      </c>
      <c r="BO32" s="232"/>
    </row>
    <row r="33" spans="1:67" s="81" customFormat="1" ht="18" customHeight="1" x14ac:dyDescent="0.35">
      <c r="A33" s="59">
        <v>20</v>
      </c>
      <c r="B33" s="60" t="s">
        <v>40</v>
      </c>
      <c r="C33" s="82" t="s">
        <v>77</v>
      </c>
      <c r="D33" s="62" t="s">
        <v>82</v>
      </c>
      <c r="E33" s="83" t="s">
        <v>202</v>
      </c>
      <c r="F33" s="62" t="s">
        <v>116</v>
      </c>
      <c r="G33" s="84" t="s">
        <v>129</v>
      </c>
      <c r="H33" s="65"/>
      <c r="I33" s="66" t="s">
        <v>131</v>
      </c>
      <c r="J33" s="97">
        <v>4.79</v>
      </c>
      <c r="K33" s="67">
        <f t="shared" si="2"/>
        <v>169537.26</v>
      </c>
      <c r="L33" s="68">
        <v>24</v>
      </c>
      <c r="M33" s="69"/>
      <c r="N33" s="69">
        <v>13</v>
      </c>
      <c r="O33" s="69">
        <v>11</v>
      </c>
      <c r="P33" s="141">
        <f t="shared" si="3"/>
        <v>0</v>
      </c>
      <c r="Q33" s="141">
        <f t="shared" si="4"/>
        <v>137749.02374999999</v>
      </c>
      <c r="R33" s="141">
        <f t="shared" si="5"/>
        <v>116556.86625000001</v>
      </c>
      <c r="S33" s="69"/>
      <c r="T33" s="141">
        <f t="shared" si="6"/>
        <v>0</v>
      </c>
      <c r="U33" s="69">
        <v>13</v>
      </c>
      <c r="V33" s="147">
        <f t="shared" si="7"/>
        <v>2875.7625000000003</v>
      </c>
      <c r="W33" s="69">
        <v>11</v>
      </c>
      <c r="X33" s="147">
        <f t="shared" si="8"/>
        <v>2433.3375000000001</v>
      </c>
      <c r="Y33" s="71"/>
      <c r="Z33" s="149"/>
      <c r="AA33" s="171"/>
      <c r="AB33" s="141">
        <f t="shared" si="9"/>
        <v>0</v>
      </c>
      <c r="AC33" s="69">
        <v>24</v>
      </c>
      <c r="AD33" s="147">
        <f t="shared" si="10"/>
        <v>89007.061499999996</v>
      </c>
      <c r="AE33" s="172"/>
      <c r="AF33" s="147">
        <f t="shared" si="11"/>
        <v>0</v>
      </c>
      <c r="AG33" s="74"/>
      <c r="AH33" s="147">
        <f t="shared" si="12"/>
        <v>0</v>
      </c>
      <c r="AI33" s="75"/>
      <c r="AJ33" s="147">
        <f t="shared" si="13"/>
        <v>0</v>
      </c>
      <c r="AK33" s="76"/>
      <c r="AL33" s="147">
        <f t="shared" si="14"/>
        <v>0</v>
      </c>
      <c r="AM33" s="76"/>
      <c r="AN33" s="147">
        <f t="shared" si="15"/>
        <v>0</v>
      </c>
      <c r="AO33" s="76"/>
      <c r="AP33" s="147">
        <f t="shared" si="16"/>
        <v>0</v>
      </c>
      <c r="AQ33" s="76"/>
      <c r="AR33" s="147">
        <f t="shared" si="17"/>
        <v>0</v>
      </c>
      <c r="AS33" s="95">
        <v>17</v>
      </c>
      <c r="AT33" s="147">
        <f t="shared" si="18"/>
        <v>54040.001624999997</v>
      </c>
      <c r="AU33" s="77"/>
      <c r="AV33" s="77"/>
      <c r="AW33" s="77"/>
      <c r="AX33" s="78"/>
      <c r="AY33" s="77"/>
      <c r="AZ33" s="77"/>
      <c r="BA33" s="100"/>
      <c r="BB33" s="100"/>
      <c r="BC33" s="100"/>
      <c r="BD33" s="75"/>
      <c r="BE33" s="75" t="s">
        <v>158</v>
      </c>
      <c r="BF33" s="150"/>
      <c r="BG33" s="150">
        <v>10618</v>
      </c>
      <c r="BH33" s="150"/>
      <c r="BI33" s="151">
        <v>3539</v>
      </c>
      <c r="BJ33" s="151"/>
      <c r="BK33" s="153"/>
      <c r="BL33" s="154"/>
      <c r="BM33" s="147">
        <f t="shared" si="0"/>
        <v>25430.589000000004</v>
      </c>
      <c r="BN33" s="70">
        <f t="shared" si="1"/>
        <v>442249.64212499995</v>
      </c>
      <c r="BO33" s="80"/>
    </row>
    <row r="34" spans="1:67" s="81" customFormat="1" ht="18" customHeight="1" x14ac:dyDescent="0.35">
      <c r="A34" s="59">
        <v>21</v>
      </c>
      <c r="B34" s="60" t="s">
        <v>41</v>
      </c>
      <c r="C34" s="61" t="s">
        <v>230</v>
      </c>
      <c r="D34" s="62" t="s">
        <v>82</v>
      </c>
      <c r="E34" s="83" t="s">
        <v>203</v>
      </c>
      <c r="F34" s="88" t="s">
        <v>117</v>
      </c>
      <c r="G34" s="84" t="s">
        <v>129</v>
      </c>
      <c r="H34" s="65"/>
      <c r="I34" s="66" t="s">
        <v>131</v>
      </c>
      <c r="J34" s="97">
        <v>4.8600000000000003</v>
      </c>
      <c r="K34" s="67">
        <f t="shared" si="2"/>
        <v>172014.84000000003</v>
      </c>
      <c r="L34" s="68">
        <v>8</v>
      </c>
      <c r="M34" s="69"/>
      <c r="N34" s="69">
        <v>8</v>
      </c>
      <c r="O34" s="69"/>
      <c r="P34" s="141">
        <f t="shared" si="3"/>
        <v>0</v>
      </c>
      <c r="Q34" s="141">
        <f t="shared" si="4"/>
        <v>86007.420000000013</v>
      </c>
      <c r="R34" s="141">
        <f t="shared" si="5"/>
        <v>0</v>
      </c>
      <c r="S34" s="69"/>
      <c r="T34" s="141">
        <f t="shared" si="6"/>
        <v>0</v>
      </c>
      <c r="U34" s="69">
        <v>8</v>
      </c>
      <c r="V34" s="147">
        <f t="shared" si="7"/>
        <v>1769.7</v>
      </c>
      <c r="W34" s="69"/>
      <c r="X34" s="147">
        <f t="shared" si="8"/>
        <v>0</v>
      </c>
      <c r="Y34" s="71"/>
      <c r="Z34" s="149"/>
      <c r="AA34" s="171"/>
      <c r="AB34" s="141">
        <f t="shared" si="9"/>
        <v>0</v>
      </c>
      <c r="AC34" s="69">
        <v>8</v>
      </c>
      <c r="AD34" s="147">
        <f t="shared" si="10"/>
        <v>30102.597000000002</v>
      </c>
      <c r="AE34" s="172"/>
      <c r="AF34" s="147">
        <f t="shared" si="11"/>
        <v>0</v>
      </c>
      <c r="AG34" s="74"/>
      <c r="AH34" s="147">
        <f t="shared" si="12"/>
        <v>0</v>
      </c>
      <c r="AI34" s="75"/>
      <c r="AJ34" s="147">
        <f t="shared" si="13"/>
        <v>0</v>
      </c>
      <c r="AK34" s="76">
        <v>6</v>
      </c>
      <c r="AL34" s="147">
        <f t="shared" si="14"/>
        <v>2654.55</v>
      </c>
      <c r="AM34" s="76"/>
      <c r="AN34" s="147">
        <f t="shared" si="15"/>
        <v>0</v>
      </c>
      <c r="AO34" s="76"/>
      <c r="AP34" s="147">
        <f t="shared" si="16"/>
        <v>0</v>
      </c>
      <c r="AQ34" s="76"/>
      <c r="AR34" s="147">
        <f t="shared" si="17"/>
        <v>0</v>
      </c>
      <c r="AS34" s="95">
        <v>6</v>
      </c>
      <c r="AT34" s="147">
        <f t="shared" si="18"/>
        <v>19351.669500000004</v>
      </c>
      <c r="AU34" s="77"/>
      <c r="AV34" s="77"/>
      <c r="AW34" s="77"/>
      <c r="AX34" s="78"/>
      <c r="AY34" s="77"/>
      <c r="AZ34" s="77"/>
      <c r="BA34" s="100"/>
      <c r="BB34" s="100"/>
      <c r="BC34" s="100"/>
      <c r="BD34" s="75"/>
      <c r="BE34" s="75"/>
      <c r="BF34" s="150"/>
      <c r="BG34" s="150"/>
      <c r="BH34" s="150"/>
      <c r="BI34" s="151"/>
      <c r="BJ34" s="151"/>
      <c r="BK34" s="153"/>
      <c r="BL34" s="154"/>
      <c r="BM34" s="147">
        <f t="shared" si="0"/>
        <v>8600.742000000002</v>
      </c>
      <c r="BN34" s="70">
        <f t="shared" si="1"/>
        <v>148486.67850000001</v>
      </c>
      <c r="BO34" s="80"/>
    </row>
    <row r="35" spans="1:67" s="54" customFormat="1" ht="18" customHeight="1" x14ac:dyDescent="0.35">
      <c r="A35" s="48">
        <v>22</v>
      </c>
      <c r="B35" s="32" t="s">
        <v>293</v>
      </c>
      <c r="C35" s="34" t="s">
        <v>68</v>
      </c>
      <c r="D35" s="33" t="s">
        <v>82</v>
      </c>
      <c r="E35" s="49" t="s">
        <v>234</v>
      </c>
      <c r="F35" s="33" t="s">
        <v>115</v>
      </c>
      <c r="G35" s="37" t="s">
        <v>129</v>
      </c>
      <c r="H35" s="29"/>
      <c r="I35" s="38" t="s">
        <v>131</v>
      </c>
      <c r="J35" s="31">
        <v>4.8600000000000003</v>
      </c>
      <c r="K35" s="67">
        <f t="shared" si="2"/>
        <v>172014.84000000003</v>
      </c>
      <c r="L35" s="39">
        <v>22</v>
      </c>
      <c r="M35" s="69">
        <v>22</v>
      </c>
      <c r="N35" s="44"/>
      <c r="O35" s="44"/>
      <c r="P35" s="141">
        <f t="shared" si="3"/>
        <v>236520.40500000003</v>
      </c>
      <c r="Q35" s="141">
        <f t="shared" si="4"/>
        <v>0</v>
      </c>
      <c r="R35" s="141">
        <f t="shared" si="5"/>
        <v>0</v>
      </c>
      <c r="S35" s="69">
        <v>22</v>
      </c>
      <c r="T35" s="141">
        <f t="shared" si="6"/>
        <v>4866.6750000000002</v>
      </c>
      <c r="U35" s="44"/>
      <c r="V35" s="147">
        <f t="shared" si="7"/>
        <v>0</v>
      </c>
      <c r="W35" s="44"/>
      <c r="X35" s="147">
        <f t="shared" si="8"/>
        <v>0</v>
      </c>
      <c r="Y35" s="50"/>
      <c r="Z35" s="149"/>
      <c r="AA35" s="171"/>
      <c r="AB35" s="141">
        <f t="shared" si="9"/>
        <v>0</v>
      </c>
      <c r="AC35" s="69">
        <v>22</v>
      </c>
      <c r="AD35" s="147">
        <f t="shared" si="10"/>
        <v>82782.14175000001</v>
      </c>
      <c r="AE35" s="172"/>
      <c r="AF35" s="147">
        <f t="shared" si="11"/>
        <v>0</v>
      </c>
      <c r="AG35" s="74">
        <v>10</v>
      </c>
      <c r="AH35" s="147">
        <f t="shared" si="12"/>
        <v>4424.25</v>
      </c>
      <c r="AI35" s="75"/>
      <c r="AJ35" s="147">
        <f t="shared" si="13"/>
        <v>0</v>
      </c>
      <c r="AK35" s="76"/>
      <c r="AL35" s="147">
        <f t="shared" si="14"/>
        <v>0</v>
      </c>
      <c r="AM35" s="47"/>
      <c r="AN35" s="147">
        <f t="shared" si="15"/>
        <v>0</v>
      </c>
      <c r="AO35" s="47"/>
      <c r="AP35" s="147">
        <f t="shared" si="16"/>
        <v>0</v>
      </c>
      <c r="AQ35" s="47"/>
      <c r="AR35" s="147">
        <f t="shared" si="17"/>
        <v>0</v>
      </c>
      <c r="AS35" s="95">
        <v>16</v>
      </c>
      <c r="AT35" s="147">
        <f t="shared" si="18"/>
        <v>51604.452000000005</v>
      </c>
      <c r="AU35" s="51"/>
      <c r="AV35" s="51"/>
      <c r="AW35" s="51"/>
      <c r="AX35" s="52"/>
      <c r="AY35" s="51"/>
      <c r="AZ35" s="51"/>
      <c r="BA35" s="56"/>
      <c r="BB35" s="56"/>
      <c r="BC35" s="56"/>
      <c r="BD35" s="75"/>
      <c r="BE35" s="75" t="s">
        <v>281</v>
      </c>
      <c r="BF35" s="150">
        <v>8848</v>
      </c>
      <c r="BG35" s="150"/>
      <c r="BH35" s="150"/>
      <c r="BI35" s="151"/>
      <c r="BJ35" s="151"/>
      <c r="BK35" s="153"/>
      <c r="BL35" s="154"/>
      <c r="BM35" s="147">
        <f t="shared" si="0"/>
        <v>23652.040500000003</v>
      </c>
      <c r="BN35" s="70">
        <f t="shared" si="1"/>
        <v>412697.96425000002</v>
      </c>
      <c r="BO35" s="80"/>
    </row>
    <row r="36" spans="1:67" s="81" customFormat="1" ht="18" customHeight="1" x14ac:dyDescent="0.35">
      <c r="A36" s="59">
        <v>23</v>
      </c>
      <c r="B36" s="60" t="s">
        <v>221</v>
      </c>
      <c r="C36" s="85" t="s">
        <v>67</v>
      </c>
      <c r="D36" s="62" t="s">
        <v>82</v>
      </c>
      <c r="E36" s="83" t="s">
        <v>233</v>
      </c>
      <c r="F36" s="62" t="s">
        <v>250</v>
      </c>
      <c r="G36" s="84" t="s">
        <v>129</v>
      </c>
      <c r="H36" s="65"/>
      <c r="I36" s="38" t="s">
        <v>131</v>
      </c>
      <c r="J36" s="97">
        <v>4.8600000000000003</v>
      </c>
      <c r="K36" s="67">
        <f t="shared" si="2"/>
        <v>172014.84000000003</v>
      </c>
      <c r="L36" s="68">
        <v>20</v>
      </c>
      <c r="M36" s="69"/>
      <c r="N36" s="69">
        <v>20</v>
      </c>
      <c r="O36" s="69"/>
      <c r="P36" s="141">
        <f t="shared" si="3"/>
        <v>0</v>
      </c>
      <c r="Q36" s="141">
        <f t="shared" si="4"/>
        <v>215018.55000000005</v>
      </c>
      <c r="R36" s="141">
        <f t="shared" si="5"/>
        <v>0</v>
      </c>
      <c r="S36" s="69"/>
      <c r="T36" s="141">
        <f t="shared" si="6"/>
        <v>0</v>
      </c>
      <c r="U36" s="69">
        <v>20</v>
      </c>
      <c r="V36" s="147">
        <f t="shared" si="7"/>
        <v>4424.25</v>
      </c>
      <c r="W36" s="69"/>
      <c r="X36" s="147">
        <f t="shared" si="8"/>
        <v>0</v>
      </c>
      <c r="Y36" s="71"/>
      <c r="Z36" s="149"/>
      <c r="AA36" s="171"/>
      <c r="AB36" s="141">
        <f t="shared" si="9"/>
        <v>0</v>
      </c>
      <c r="AC36" s="69">
        <v>20</v>
      </c>
      <c r="AD36" s="147">
        <f t="shared" si="10"/>
        <v>75256.492500000008</v>
      </c>
      <c r="AE36" s="172"/>
      <c r="AF36" s="147">
        <f t="shared" si="11"/>
        <v>0</v>
      </c>
      <c r="AG36" s="74"/>
      <c r="AH36" s="147">
        <f t="shared" si="12"/>
        <v>0</v>
      </c>
      <c r="AI36" s="75"/>
      <c r="AJ36" s="147">
        <f t="shared" si="13"/>
        <v>0</v>
      </c>
      <c r="AK36" s="76">
        <v>19</v>
      </c>
      <c r="AL36" s="147">
        <f t="shared" si="14"/>
        <v>8406.0750000000007</v>
      </c>
      <c r="AM36" s="76"/>
      <c r="AN36" s="147">
        <f t="shared" si="15"/>
        <v>0</v>
      </c>
      <c r="AO36" s="76"/>
      <c r="AP36" s="147">
        <f t="shared" si="16"/>
        <v>0</v>
      </c>
      <c r="AQ36" s="76"/>
      <c r="AR36" s="147">
        <f t="shared" si="17"/>
        <v>0</v>
      </c>
      <c r="AS36" s="95">
        <v>19</v>
      </c>
      <c r="AT36" s="147">
        <f t="shared" si="18"/>
        <v>61280.286750000007</v>
      </c>
      <c r="AU36" s="77"/>
      <c r="AV36" s="77"/>
      <c r="AW36" s="77"/>
      <c r="AX36" s="78"/>
      <c r="AY36" s="77"/>
      <c r="AZ36" s="77"/>
      <c r="BA36" s="100"/>
      <c r="BB36" s="100"/>
      <c r="BC36" s="100"/>
      <c r="BD36" s="75"/>
      <c r="BE36" s="75"/>
      <c r="BF36" s="150"/>
      <c r="BG36" s="150"/>
      <c r="BH36" s="150"/>
      <c r="BI36" s="151"/>
      <c r="BJ36" s="151">
        <v>43250</v>
      </c>
      <c r="BK36" s="153"/>
      <c r="BL36" s="154"/>
      <c r="BM36" s="147">
        <f t="shared" si="0"/>
        <v>21501.855000000007</v>
      </c>
      <c r="BN36" s="70">
        <f t="shared" si="1"/>
        <v>429137.50925000006</v>
      </c>
      <c r="BO36" s="80"/>
    </row>
    <row r="37" spans="1:67" s="81" customFormat="1" ht="18" customHeight="1" x14ac:dyDescent="0.35">
      <c r="A37" s="59">
        <v>24</v>
      </c>
      <c r="B37" s="60" t="s">
        <v>32</v>
      </c>
      <c r="C37" s="82" t="s">
        <v>231</v>
      </c>
      <c r="D37" s="62" t="s">
        <v>82</v>
      </c>
      <c r="E37" s="83" t="s">
        <v>197</v>
      </c>
      <c r="F37" s="62" t="s">
        <v>109</v>
      </c>
      <c r="G37" s="84" t="s">
        <v>129</v>
      </c>
      <c r="H37" s="65"/>
      <c r="I37" s="66" t="s">
        <v>131</v>
      </c>
      <c r="J37" s="97">
        <v>4.8600000000000003</v>
      </c>
      <c r="K37" s="67">
        <f t="shared" si="2"/>
        <v>172014.84000000003</v>
      </c>
      <c r="L37" s="68">
        <v>8</v>
      </c>
      <c r="M37" s="69"/>
      <c r="N37" s="69"/>
      <c r="O37" s="69">
        <v>8</v>
      </c>
      <c r="P37" s="141">
        <f t="shared" si="3"/>
        <v>0</v>
      </c>
      <c r="Q37" s="141">
        <f t="shared" si="4"/>
        <v>0</v>
      </c>
      <c r="R37" s="141">
        <f t="shared" si="5"/>
        <v>86007.420000000013</v>
      </c>
      <c r="S37" s="69"/>
      <c r="T37" s="141">
        <f t="shared" si="6"/>
        <v>0</v>
      </c>
      <c r="U37" s="69"/>
      <c r="V37" s="147">
        <f t="shared" si="7"/>
        <v>0</v>
      </c>
      <c r="W37" s="69">
        <v>8</v>
      </c>
      <c r="X37" s="147">
        <f t="shared" si="8"/>
        <v>1769.7</v>
      </c>
      <c r="Y37" s="71"/>
      <c r="Z37" s="149"/>
      <c r="AA37" s="171"/>
      <c r="AB37" s="141">
        <f t="shared" si="9"/>
        <v>0</v>
      </c>
      <c r="AC37" s="69">
        <v>8</v>
      </c>
      <c r="AD37" s="147">
        <f t="shared" si="10"/>
        <v>30102.597000000002</v>
      </c>
      <c r="AE37" s="180"/>
      <c r="AF37" s="147">
        <f t="shared" si="11"/>
        <v>0</v>
      </c>
      <c r="AG37" s="74"/>
      <c r="AH37" s="147">
        <f t="shared" si="12"/>
        <v>0</v>
      </c>
      <c r="AI37" s="75"/>
      <c r="AJ37" s="147">
        <f t="shared" si="13"/>
        <v>0</v>
      </c>
      <c r="AK37" s="76"/>
      <c r="AL37" s="147">
        <f t="shared" si="14"/>
        <v>0</v>
      </c>
      <c r="AM37" s="76"/>
      <c r="AN37" s="147">
        <f t="shared" si="15"/>
        <v>0</v>
      </c>
      <c r="AO37" s="76">
        <v>8</v>
      </c>
      <c r="AP37" s="147">
        <f t="shared" si="16"/>
        <v>3539.4</v>
      </c>
      <c r="AQ37" s="76"/>
      <c r="AR37" s="147">
        <f t="shared" si="17"/>
        <v>0</v>
      </c>
      <c r="AS37" s="95">
        <v>8</v>
      </c>
      <c r="AT37" s="147">
        <f t="shared" si="18"/>
        <v>25802.226000000002</v>
      </c>
      <c r="AU37" s="77"/>
      <c r="AV37" s="77"/>
      <c r="AW37" s="77"/>
      <c r="AX37" s="78"/>
      <c r="AY37" s="77"/>
      <c r="AZ37" s="77"/>
      <c r="BA37" s="100"/>
      <c r="BB37" s="100"/>
      <c r="BC37" s="100"/>
      <c r="BD37" s="75"/>
      <c r="BE37" s="75"/>
      <c r="BF37" s="150"/>
      <c r="BG37" s="150"/>
      <c r="BH37" s="150"/>
      <c r="BI37" s="151"/>
      <c r="BJ37" s="151"/>
      <c r="BK37" s="153"/>
      <c r="BL37" s="154"/>
      <c r="BM37" s="147">
        <f t="shared" si="0"/>
        <v>8600.742000000002</v>
      </c>
      <c r="BN37" s="70">
        <f t="shared" si="1"/>
        <v>155822.08499999999</v>
      </c>
      <c r="BO37" s="80"/>
    </row>
    <row r="38" spans="1:67" s="81" customFormat="1" ht="18" customHeight="1" x14ac:dyDescent="0.35">
      <c r="A38" s="59">
        <v>25</v>
      </c>
      <c r="B38" s="60" t="s">
        <v>222</v>
      </c>
      <c r="C38" s="85" t="s">
        <v>68</v>
      </c>
      <c r="D38" s="62" t="s">
        <v>82</v>
      </c>
      <c r="E38" s="83" t="s">
        <v>232</v>
      </c>
      <c r="F38" s="62" t="s">
        <v>253</v>
      </c>
      <c r="G38" s="84" t="s">
        <v>129</v>
      </c>
      <c r="H38" s="65"/>
      <c r="I38" s="38" t="s">
        <v>131</v>
      </c>
      <c r="J38" s="97">
        <v>5.03</v>
      </c>
      <c r="K38" s="67">
        <f t="shared" si="2"/>
        <v>178031.82</v>
      </c>
      <c r="L38" s="68">
        <v>20</v>
      </c>
      <c r="M38" s="69">
        <v>20</v>
      </c>
      <c r="N38" s="69"/>
      <c r="O38" s="69"/>
      <c r="P38" s="141">
        <f t="shared" si="3"/>
        <v>222539.77500000002</v>
      </c>
      <c r="Q38" s="141">
        <f t="shared" si="4"/>
        <v>0</v>
      </c>
      <c r="R38" s="141">
        <f t="shared" si="5"/>
        <v>0</v>
      </c>
      <c r="S38" s="69">
        <v>20</v>
      </c>
      <c r="T38" s="141">
        <f t="shared" si="6"/>
        <v>4424.25</v>
      </c>
      <c r="U38" s="69"/>
      <c r="V38" s="147">
        <f t="shared" si="7"/>
        <v>0</v>
      </c>
      <c r="W38" s="69"/>
      <c r="X38" s="147">
        <f t="shared" si="8"/>
        <v>0</v>
      </c>
      <c r="Y38" s="71"/>
      <c r="Z38" s="149"/>
      <c r="AA38" s="171"/>
      <c r="AB38" s="141">
        <f t="shared" si="9"/>
        <v>0</v>
      </c>
      <c r="AC38" s="69">
        <v>20</v>
      </c>
      <c r="AD38" s="147">
        <f t="shared" si="10"/>
        <v>77888.921249999999</v>
      </c>
      <c r="AE38" s="172"/>
      <c r="AF38" s="147">
        <f t="shared" si="11"/>
        <v>0</v>
      </c>
      <c r="AG38" s="74">
        <v>10</v>
      </c>
      <c r="AH38" s="147">
        <f t="shared" si="12"/>
        <v>4424.25</v>
      </c>
      <c r="AI38" s="75"/>
      <c r="AJ38" s="147">
        <f t="shared" si="13"/>
        <v>0</v>
      </c>
      <c r="AK38" s="76"/>
      <c r="AL38" s="147">
        <f t="shared" si="14"/>
        <v>0</v>
      </c>
      <c r="AM38" s="76"/>
      <c r="AN38" s="147">
        <f t="shared" si="15"/>
        <v>0</v>
      </c>
      <c r="AO38" s="76"/>
      <c r="AP38" s="147">
        <f t="shared" si="16"/>
        <v>0</v>
      </c>
      <c r="AQ38" s="76"/>
      <c r="AR38" s="147">
        <f t="shared" si="17"/>
        <v>0</v>
      </c>
      <c r="AS38" s="95">
        <v>16</v>
      </c>
      <c r="AT38" s="147">
        <f t="shared" si="18"/>
        <v>53409.546000000002</v>
      </c>
      <c r="AU38" s="77"/>
      <c r="AV38" s="77"/>
      <c r="AW38" s="77"/>
      <c r="AX38" s="78"/>
      <c r="AY38" s="77"/>
      <c r="AZ38" s="77"/>
      <c r="BA38" s="100"/>
      <c r="BB38" s="100"/>
      <c r="BC38" s="100"/>
      <c r="BD38" s="75"/>
      <c r="BE38" s="75" t="s">
        <v>170</v>
      </c>
      <c r="BF38" s="150">
        <v>8848</v>
      </c>
      <c r="BG38" s="150"/>
      <c r="BH38" s="150"/>
      <c r="BI38" s="151"/>
      <c r="BJ38" s="151"/>
      <c r="BK38" s="153"/>
      <c r="BL38" s="154"/>
      <c r="BM38" s="147">
        <f t="shared" si="0"/>
        <v>22253.977500000005</v>
      </c>
      <c r="BN38" s="70">
        <f t="shared" si="1"/>
        <v>393788.71974999999</v>
      </c>
      <c r="BO38" s="80"/>
    </row>
    <row r="39" spans="1:67" s="81" customFormat="1" ht="18" customHeight="1" x14ac:dyDescent="0.35">
      <c r="A39" s="59">
        <v>26</v>
      </c>
      <c r="B39" s="60" t="s">
        <v>33</v>
      </c>
      <c r="C39" s="85" t="s">
        <v>68</v>
      </c>
      <c r="D39" s="62" t="s">
        <v>82</v>
      </c>
      <c r="E39" s="83" t="s">
        <v>198</v>
      </c>
      <c r="F39" s="62" t="s">
        <v>110</v>
      </c>
      <c r="G39" s="84" t="s">
        <v>129</v>
      </c>
      <c r="H39" s="65"/>
      <c r="I39" s="66" t="s">
        <v>131</v>
      </c>
      <c r="J39" s="97">
        <v>5.03</v>
      </c>
      <c r="K39" s="67">
        <f t="shared" si="2"/>
        <v>178031.82</v>
      </c>
      <c r="L39" s="68">
        <v>21</v>
      </c>
      <c r="M39" s="69">
        <v>21</v>
      </c>
      <c r="N39" s="69"/>
      <c r="O39" s="69"/>
      <c r="P39" s="141">
        <f t="shared" si="3"/>
        <v>233666.76375000001</v>
      </c>
      <c r="Q39" s="141">
        <f t="shared" si="4"/>
        <v>0</v>
      </c>
      <c r="R39" s="141">
        <f t="shared" si="5"/>
        <v>0</v>
      </c>
      <c r="S39" s="69">
        <v>21</v>
      </c>
      <c r="T39" s="141">
        <f t="shared" si="6"/>
        <v>4645.4625000000005</v>
      </c>
      <c r="U39" s="69"/>
      <c r="V39" s="147">
        <f t="shared" si="7"/>
        <v>0</v>
      </c>
      <c r="W39" s="69"/>
      <c r="X39" s="147">
        <f t="shared" si="8"/>
        <v>0</v>
      </c>
      <c r="Y39" s="71"/>
      <c r="Z39" s="149"/>
      <c r="AA39" s="171"/>
      <c r="AB39" s="141">
        <f t="shared" si="9"/>
        <v>0</v>
      </c>
      <c r="AC39" s="69">
        <v>21</v>
      </c>
      <c r="AD39" s="147">
        <f t="shared" si="10"/>
        <v>81783.367312500006</v>
      </c>
      <c r="AE39" s="180"/>
      <c r="AF39" s="147">
        <f t="shared" si="11"/>
        <v>0</v>
      </c>
      <c r="AG39" s="74">
        <v>11</v>
      </c>
      <c r="AH39" s="147">
        <f t="shared" si="12"/>
        <v>4866.6750000000002</v>
      </c>
      <c r="AI39" s="93"/>
      <c r="AJ39" s="147">
        <f t="shared" si="13"/>
        <v>0</v>
      </c>
      <c r="AK39" s="76"/>
      <c r="AL39" s="147">
        <f t="shared" si="14"/>
        <v>0</v>
      </c>
      <c r="AM39" s="76"/>
      <c r="AN39" s="147">
        <f t="shared" si="15"/>
        <v>0</v>
      </c>
      <c r="AO39" s="76"/>
      <c r="AP39" s="147">
        <f t="shared" si="16"/>
        <v>0</v>
      </c>
      <c r="AQ39" s="76"/>
      <c r="AR39" s="147">
        <f t="shared" si="17"/>
        <v>0</v>
      </c>
      <c r="AS39" s="95">
        <v>17</v>
      </c>
      <c r="AT39" s="147">
        <f t="shared" si="18"/>
        <v>56747.642625</v>
      </c>
      <c r="AU39" s="77"/>
      <c r="AV39" s="77"/>
      <c r="AW39" s="77"/>
      <c r="AX39" s="78"/>
      <c r="AY39" s="77"/>
      <c r="AZ39" s="77"/>
      <c r="BA39" s="100"/>
      <c r="BB39" s="100"/>
      <c r="BC39" s="100"/>
      <c r="BD39" s="75"/>
      <c r="BE39" s="75" t="s">
        <v>261</v>
      </c>
      <c r="BF39" s="150">
        <v>8848</v>
      </c>
      <c r="BG39" s="150"/>
      <c r="BH39" s="150"/>
      <c r="BI39" s="151">
        <v>3539</v>
      </c>
      <c r="BJ39" s="151"/>
      <c r="BK39" s="153"/>
      <c r="BL39" s="154"/>
      <c r="BM39" s="147">
        <f t="shared" si="0"/>
        <v>23366.676375000003</v>
      </c>
      <c r="BN39" s="70">
        <f t="shared" si="1"/>
        <v>417463.58756249998</v>
      </c>
      <c r="BO39" s="53"/>
    </row>
    <row r="40" spans="1:67" s="81" customFormat="1" ht="18" customHeight="1" x14ac:dyDescent="0.35">
      <c r="A40" s="59">
        <v>27</v>
      </c>
      <c r="B40" s="60" t="s">
        <v>38</v>
      </c>
      <c r="C40" s="86" t="s">
        <v>76</v>
      </c>
      <c r="D40" s="62" t="s">
        <v>82</v>
      </c>
      <c r="E40" s="83" t="s">
        <v>200</v>
      </c>
      <c r="F40" s="62" t="s">
        <v>113</v>
      </c>
      <c r="G40" s="84" t="s">
        <v>129</v>
      </c>
      <c r="H40" s="65"/>
      <c r="I40" s="66" t="s">
        <v>137</v>
      </c>
      <c r="J40" s="97">
        <v>5.12</v>
      </c>
      <c r="K40" s="67">
        <f t="shared" si="2"/>
        <v>181217.28</v>
      </c>
      <c r="L40" s="68">
        <v>24</v>
      </c>
      <c r="M40" s="69"/>
      <c r="N40" s="69">
        <v>15</v>
      </c>
      <c r="O40" s="69">
        <v>9</v>
      </c>
      <c r="P40" s="141">
        <f t="shared" si="3"/>
        <v>0</v>
      </c>
      <c r="Q40" s="141">
        <f t="shared" si="4"/>
        <v>169891.20000000001</v>
      </c>
      <c r="R40" s="141">
        <f t="shared" si="5"/>
        <v>101934.72</v>
      </c>
      <c r="S40" s="69">
        <v>0</v>
      </c>
      <c r="T40" s="141">
        <f t="shared" si="6"/>
        <v>0</v>
      </c>
      <c r="U40" s="69">
        <v>15</v>
      </c>
      <c r="V40" s="147">
        <f t="shared" si="7"/>
        <v>3318.1875</v>
      </c>
      <c r="W40" s="69">
        <v>9</v>
      </c>
      <c r="X40" s="147">
        <f t="shared" si="8"/>
        <v>1990.9125000000001</v>
      </c>
      <c r="Y40" s="71"/>
      <c r="Z40" s="149"/>
      <c r="AA40" s="171"/>
      <c r="AB40" s="141">
        <f t="shared" si="9"/>
        <v>0</v>
      </c>
      <c r="AC40" s="69">
        <v>24</v>
      </c>
      <c r="AD40" s="147">
        <f t="shared" si="10"/>
        <v>95139.071999999986</v>
      </c>
      <c r="AE40" s="180"/>
      <c r="AF40" s="147">
        <f t="shared" si="11"/>
        <v>0</v>
      </c>
      <c r="AG40" s="74"/>
      <c r="AH40" s="147">
        <f t="shared" si="12"/>
        <v>0</v>
      </c>
      <c r="AI40" s="75"/>
      <c r="AJ40" s="147">
        <f t="shared" si="13"/>
        <v>0</v>
      </c>
      <c r="AK40" s="76"/>
      <c r="AL40" s="147">
        <f t="shared" si="14"/>
        <v>0</v>
      </c>
      <c r="AM40" s="76"/>
      <c r="AN40" s="147">
        <f t="shared" si="15"/>
        <v>0</v>
      </c>
      <c r="AO40" s="76"/>
      <c r="AP40" s="147">
        <f t="shared" si="16"/>
        <v>0</v>
      </c>
      <c r="AQ40" s="76"/>
      <c r="AR40" s="147">
        <f t="shared" si="17"/>
        <v>0</v>
      </c>
      <c r="AS40" s="95">
        <v>14</v>
      </c>
      <c r="AT40" s="147">
        <f t="shared" si="18"/>
        <v>47569.536</v>
      </c>
      <c r="AU40" s="77"/>
      <c r="AV40" s="77"/>
      <c r="AW40" s="77"/>
      <c r="AX40" s="78"/>
      <c r="AY40" s="77"/>
      <c r="AZ40" s="77"/>
      <c r="BA40" s="100"/>
      <c r="BB40" s="100"/>
      <c r="BC40" s="100"/>
      <c r="BD40" s="75"/>
      <c r="BE40" s="75"/>
      <c r="BF40" s="150"/>
      <c r="BG40" s="150"/>
      <c r="BH40" s="150"/>
      <c r="BI40" s="151"/>
      <c r="BJ40" s="151"/>
      <c r="BK40" s="153"/>
      <c r="BL40" s="154">
        <v>17697</v>
      </c>
      <c r="BM40" s="147">
        <f t="shared" si="0"/>
        <v>27182.592000000004</v>
      </c>
      <c r="BN40" s="70">
        <f t="shared" si="1"/>
        <v>464723.22000000003</v>
      </c>
      <c r="BO40" s="80"/>
    </row>
    <row r="41" spans="1:67" s="81" customFormat="1" ht="18" customHeight="1" x14ac:dyDescent="0.35">
      <c r="A41" s="59">
        <v>28</v>
      </c>
      <c r="B41" s="60" t="s">
        <v>299</v>
      </c>
      <c r="C41" s="86" t="s">
        <v>75</v>
      </c>
      <c r="D41" s="62" t="s">
        <v>82</v>
      </c>
      <c r="E41" s="83" t="s">
        <v>93</v>
      </c>
      <c r="F41" s="62" t="s">
        <v>111</v>
      </c>
      <c r="G41" s="84" t="s">
        <v>129</v>
      </c>
      <c r="H41" s="65"/>
      <c r="I41" s="66" t="s">
        <v>131</v>
      </c>
      <c r="J41" s="97">
        <v>5.2</v>
      </c>
      <c r="K41" s="67">
        <f t="shared" si="2"/>
        <v>184048.80000000002</v>
      </c>
      <c r="L41" s="68">
        <v>24</v>
      </c>
      <c r="M41" s="69"/>
      <c r="N41" s="69">
        <v>13</v>
      </c>
      <c r="O41" s="69">
        <v>11</v>
      </c>
      <c r="P41" s="141">
        <f t="shared" si="3"/>
        <v>0</v>
      </c>
      <c r="Q41" s="141">
        <f t="shared" si="4"/>
        <v>149539.65000000002</v>
      </c>
      <c r="R41" s="141">
        <f t="shared" si="5"/>
        <v>126533.55000000002</v>
      </c>
      <c r="S41" s="69"/>
      <c r="T41" s="141">
        <f t="shared" si="6"/>
        <v>0</v>
      </c>
      <c r="U41" s="69">
        <v>13</v>
      </c>
      <c r="V41" s="147">
        <f t="shared" si="7"/>
        <v>2875.7625000000003</v>
      </c>
      <c r="W41" s="69">
        <v>11</v>
      </c>
      <c r="X41" s="147">
        <f t="shared" si="8"/>
        <v>2433.3375000000001</v>
      </c>
      <c r="Y41" s="71"/>
      <c r="Z41" s="149"/>
      <c r="AA41" s="171"/>
      <c r="AB41" s="141">
        <f t="shared" si="9"/>
        <v>0</v>
      </c>
      <c r="AC41" s="69">
        <v>24</v>
      </c>
      <c r="AD41" s="147">
        <f t="shared" si="10"/>
        <v>96625.62</v>
      </c>
      <c r="AE41" s="180"/>
      <c r="AF41" s="147">
        <f t="shared" si="11"/>
        <v>0</v>
      </c>
      <c r="AG41" s="74"/>
      <c r="AH41" s="147">
        <f t="shared" si="12"/>
        <v>0</v>
      </c>
      <c r="AI41" s="75"/>
      <c r="AJ41" s="147">
        <f t="shared" si="13"/>
        <v>0</v>
      </c>
      <c r="AK41" s="76"/>
      <c r="AL41" s="147">
        <f t="shared" si="14"/>
        <v>0</v>
      </c>
      <c r="AM41" s="76"/>
      <c r="AN41" s="147">
        <f t="shared" si="15"/>
        <v>0</v>
      </c>
      <c r="AO41" s="76"/>
      <c r="AP41" s="147">
        <f t="shared" si="16"/>
        <v>0</v>
      </c>
      <c r="AQ41" s="76"/>
      <c r="AR41" s="147">
        <f t="shared" si="17"/>
        <v>0</v>
      </c>
      <c r="AS41" s="95">
        <v>17</v>
      </c>
      <c r="AT41" s="147">
        <f t="shared" si="18"/>
        <v>58665.555</v>
      </c>
      <c r="AU41" s="77"/>
      <c r="AV41" s="77"/>
      <c r="AW41" s="77"/>
      <c r="AX41" s="78"/>
      <c r="AY41" s="77"/>
      <c r="AZ41" s="77"/>
      <c r="BA41" s="136"/>
      <c r="BB41" s="136"/>
      <c r="BC41" s="136"/>
      <c r="BD41" s="75"/>
      <c r="BE41" s="75" t="s">
        <v>282</v>
      </c>
      <c r="BF41" s="150"/>
      <c r="BG41" s="156">
        <v>10618</v>
      </c>
      <c r="BH41" s="150">
        <v>10618</v>
      </c>
      <c r="BI41" s="157">
        <v>3539</v>
      </c>
      <c r="BJ41" s="152">
        <v>43250</v>
      </c>
      <c r="BK41" s="153"/>
      <c r="BL41" s="154"/>
      <c r="BM41" s="147">
        <f t="shared" si="0"/>
        <v>27607.320000000007</v>
      </c>
      <c r="BN41" s="70">
        <f t="shared" si="1"/>
        <v>532305.79500000016</v>
      </c>
      <c r="BO41" s="80"/>
    </row>
    <row r="42" spans="1:67" s="54" customFormat="1" ht="18" customHeight="1" x14ac:dyDescent="0.35">
      <c r="A42" s="48">
        <v>29</v>
      </c>
      <c r="B42" s="32" t="s">
        <v>36</v>
      </c>
      <c r="C42" s="35" t="s">
        <v>76</v>
      </c>
      <c r="D42" s="33" t="s">
        <v>82</v>
      </c>
      <c r="E42" s="49" t="s">
        <v>192</v>
      </c>
      <c r="F42" s="33" t="s">
        <v>112</v>
      </c>
      <c r="G42" s="37" t="s">
        <v>129</v>
      </c>
      <c r="H42" s="29"/>
      <c r="I42" s="38" t="s">
        <v>131</v>
      </c>
      <c r="J42" s="31">
        <v>5.2</v>
      </c>
      <c r="K42" s="67">
        <f t="shared" si="2"/>
        <v>184048.80000000002</v>
      </c>
      <c r="L42" s="39">
        <v>24</v>
      </c>
      <c r="M42" s="69">
        <v>12</v>
      </c>
      <c r="N42" s="44">
        <v>9</v>
      </c>
      <c r="O42" s="44">
        <v>3</v>
      </c>
      <c r="P42" s="141">
        <f t="shared" si="3"/>
        <v>138036.6</v>
      </c>
      <c r="Q42" s="141">
        <f t="shared" si="4"/>
        <v>103527.45000000001</v>
      </c>
      <c r="R42" s="141">
        <f t="shared" si="5"/>
        <v>34509.15</v>
      </c>
      <c r="S42" s="69">
        <v>12</v>
      </c>
      <c r="T42" s="141">
        <f t="shared" si="6"/>
        <v>2654.55</v>
      </c>
      <c r="U42" s="44">
        <v>9</v>
      </c>
      <c r="V42" s="147">
        <f t="shared" si="7"/>
        <v>1990.9125000000001</v>
      </c>
      <c r="W42" s="44">
        <v>3</v>
      </c>
      <c r="X42" s="147">
        <f t="shared" si="8"/>
        <v>663.63750000000005</v>
      </c>
      <c r="Y42" s="50"/>
      <c r="Z42" s="149"/>
      <c r="AA42" s="171"/>
      <c r="AB42" s="141">
        <f t="shared" si="9"/>
        <v>0</v>
      </c>
      <c r="AC42" s="69">
        <v>24</v>
      </c>
      <c r="AD42" s="147">
        <f t="shared" si="10"/>
        <v>96625.62</v>
      </c>
      <c r="AE42" s="180"/>
      <c r="AF42" s="147">
        <f t="shared" si="11"/>
        <v>0</v>
      </c>
      <c r="AG42" s="74"/>
      <c r="AH42" s="147">
        <f t="shared" si="12"/>
        <v>0</v>
      </c>
      <c r="AI42" s="75"/>
      <c r="AJ42" s="147">
        <f t="shared" si="13"/>
        <v>0</v>
      </c>
      <c r="AK42" s="76"/>
      <c r="AL42" s="147">
        <f t="shared" si="14"/>
        <v>0</v>
      </c>
      <c r="AM42" s="47"/>
      <c r="AN42" s="147">
        <f t="shared" si="15"/>
        <v>0</v>
      </c>
      <c r="AO42" s="47"/>
      <c r="AP42" s="147">
        <f t="shared" si="16"/>
        <v>0</v>
      </c>
      <c r="AQ42" s="47"/>
      <c r="AR42" s="147">
        <f t="shared" si="17"/>
        <v>0</v>
      </c>
      <c r="AS42" s="95">
        <v>10</v>
      </c>
      <c r="AT42" s="147">
        <f t="shared" si="18"/>
        <v>34509.15</v>
      </c>
      <c r="AU42" s="51"/>
      <c r="AV42" s="51"/>
      <c r="AW42" s="51"/>
      <c r="AX42" s="52"/>
      <c r="AY42" s="51"/>
      <c r="AZ42" s="51"/>
      <c r="BA42" s="56"/>
      <c r="BB42" s="56"/>
      <c r="BC42" s="56"/>
      <c r="BD42" s="75"/>
      <c r="BE42" s="75"/>
      <c r="BF42" s="150"/>
      <c r="BG42" s="150"/>
      <c r="BH42" s="150"/>
      <c r="BI42" s="151">
        <v>3539</v>
      </c>
      <c r="BJ42" s="151"/>
      <c r="BK42" s="153"/>
      <c r="BL42" s="154">
        <v>17697</v>
      </c>
      <c r="BM42" s="147">
        <f t="shared" si="0"/>
        <v>27607.320000000003</v>
      </c>
      <c r="BN42" s="70">
        <f t="shared" si="1"/>
        <v>461360.39</v>
      </c>
      <c r="BO42" s="80"/>
    </row>
    <row r="43" spans="1:67" s="81" customFormat="1" ht="18" customHeight="1" x14ac:dyDescent="0.35">
      <c r="A43" s="59">
        <v>30</v>
      </c>
      <c r="B43" s="60" t="s">
        <v>37</v>
      </c>
      <c r="C43" s="86" t="s">
        <v>67</v>
      </c>
      <c r="D43" s="62" t="s">
        <v>82</v>
      </c>
      <c r="E43" s="63" t="s">
        <v>199</v>
      </c>
      <c r="F43" s="62" t="s">
        <v>297</v>
      </c>
      <c r="G43" s="87" t="s">
        <v>129</v>
      </c>
      <c r="H43" s="65"/>
      <c r="I43" s="66" t="s">
        <v>131</v>
      </c>
      <c r="J43" s="97">
        <v>5.2</v>
      </c>
      <c r="K43" s="67">
        <f t="shared" si="2"/>
        <v>184048.80000000002</v>
      </c>
      <c r="L43" s="68">
        <v>24</v>
      </c>
      <c r="M43" s="69"/>
      <c r="N43" s="69">
        <v>14</v>
      </c>
      <c r="O43" s="69">
        <v>10</v>
      </c>
      <c r="P43" s="141">
        <f t="shared" si="3"/>
        <v>0</v>
      </c>
      <c r="Q43" s="141">
        <f t="shared" si="4"/>
        <v>161042.70000000001</v>
      </c>
      <c r="R43" s="141">
        <f t="shared" si="5"/>
        <v>115030.50000000001</v>
      </c>
      <c r="S43" s="69"/>
      <c r="T43" s="141">
        <f t="shared" si="6"/>
        <v>0</v>
      </c>
      <c r="U43" s="69">
        <v>14</v>
      </c>
      <c r="V43" s="147">
        <f t="shared" si="7"/>
        <v>3096.9750000000004</v>
      </c>
      <c r="W43" s="69">
        <v>10</v>
      </c>
      <c r="X43" s="147">
        <f t="shared" si="8"/>
        <v>2212.125</v>
      </c>
      <c r="Y43" s="71"/>
      <c r="Z43" s="149"/>
      <c r="AA43" s="171"/>
      <c r="AB43" s="141">
        <f t="shared" si="9"/>
        <v>0</v>
      </c>
      <c r="AC43" s="69">
        <v>24</v>
      </c>
      <c r="AD43" s="147">
        <f t="shared" si="10"/>
        <v>96625.62</v>
      </c>
      <c r="AE43" s="180"/>
      <c r="AF43" s="147">
        <f t="shared" si="11"/>
        <v>0</v>
      </c>
      <c r="AG43" s="74"/>
      <c r="AH43" s="147">
        <f t="shared" si="12"/>
        <v>0</v>
      </c>
      <c r="AI43" s="75"/>
      <c r="AJ43" s="147">
        <f t="shared" si="13"/>
        <v>0</v>
      </c>
      <c r="AK43" s="76">
        <v>12</v>
      </c>
      <c r="AL43" s="147">
        <f t="shared" si="14"/>
        <v>5309.1</v>
      </c>
      <c r="AM43" s="76"/>
      <c r="AN43" s="147">
        <f t="shared" si="15"/>
        <v>0</v>
      </c>
      <c r="AO43" s="76">
        <v>8</v>
      </c>
      <c r="AP43" s="147">
        <f t="shared" si="16"/>
        <v>3539.4</v>
      </c>
      <c r="AQ43" s="76"/>
      <c r="AR43" s="147">
        <f t="shared" si="17"/>
        <v>0</v>
      </c>
      <c r="AS43" s="95">
        <v>20</v>
      </c>
      <c r="AT43" s="147">
        <f t="shared" si="18"/>
        <v>69018.3</v>
      </c>
      <c r="AU43" s="77"/>
      <c r="AV43" s="77"/>
      <c r="AW43" s="77"/>
      <c r="AX43" s="78"/>
      <c r="AY43" s="77"/>
      <c r="AZ43" s="77"/>
      <c r="BA43" s="100"/>
      <c r="BB43" s="100"/>
      <c r="BC43" s="100"/>
      <c r="BD43" s="75"/>
      <c r="BE43" s="75"/>
      <c r="BF43" s="150"/>
      <c r="BG43" s="150"/>
      <c r="BH43" s="150"/>
      <c r="BI43" s="151">
        <v>3539</v>
      </c>
      <c r="BJ43" s="151"/>
      <c r="BK43" s="153"/>
      <c r="BL43" s="154"/>
      <c r="BM43" s="147">
        <f t="shared" si="0"/>
        <v>27607.320000000003</v>
      </c>
      <c r="BN43" s="70">
        <f t="shared" si="1"/>
        <v>487021.04</v>
      </c>
      <c r="BO43" s="80"/>
    </row>
    <row r="44" spans="1:67" s="81" customFormat="1" ht="18" customHeight="1" x14ac:dyDescent="0.35">
      <c r="A44" s="59">
        <v>31</v>
      </c>
      <c r="B44" s="60" t="s">
        <v>39</v>
      </c>
      <c r="C44" s="86" t="s">
        <v>75</v>
      </c>
      <c r="D44" s="62" t="s">
        <v>82</v>
      </c>
      <c r="E44" s="83" t="s">
        <v>201</v>
      </c>
      <c r="F44" s="62" t="s">
        <v>114</v>
      </c>
      <c r="G44" s="84" t="s">
        <v>129</v>
      </c>
      <c r="H44" s="65"/>
      <c r="I44" s="66" t="s">
        <v>131</v>
      </c>
      <c r="J44" s="97">
        <v>5.2</v>
      </c>
      <c r="K44" s="67">
        <f t="shared" si="2"/>
        <v>184048.80000000002</v>
      </c>
      <c r="L44" s="68">
        <v>24</v>
      </c>
      <c r="M44" s="69"/>
      <c r="N44" s="69">
        <v>13</v>
      </c>
      <c r="O44" s="69">
        <v>11</v>
      </c>
      <c r="P44" s="141">
        <f t="shared" si="3"/>
        <v>0</v>
      </c>
      <c r="Q44" s="141">
        <f t="shared" si="4"/>
        <v>149539.65000000002</v>
      </c>
      <c r="R44" s="141">
        <f t="shared" si="5"/>
        <v>126533.55000000002</v>
      </c>
      <c r="S44" s="69"/>
      <c r="T44" s="141">
        <f t="shared" si="6"/>
        <v>0</v>
      </c>
      <c r="U44" s="69">
        <v>13</v>
      </c>
      <c r="V44" s="147">
        <f t="shared" si="7"/>
        <v>2875.7625000000003</v>
      </c>
      <c r="W44" s="69">
        <v>11</v>
      </c>
      <c r="X44" s="147">
        <f t="shared" si="8"/>
        <v>2433.3375000000001</v>
      </c>
      <c r="Y44" s="71"/>
      <c r="Z44" s="149"/>
      <c r="AA44" s="172"/>
      <c r="AB44" s="141">
        <f t="shared" si="9"/>
        <v>0</v>
      </c>
      <c r="AC44" s="69">
        <v>24</v>
      </c>
      <c r="AD44" s="147">
        <f t="shared" si="10"/>
        <v>96625.62</v>
      </c>
      <c r="AE44" s="180"/>
      <c r="AF44" s="147">
        <f t="shared" si="11"/>
        <v>0</v>
      </c>
      <c r="AG44" s="74"/>
      <c r="AH44" s="147">
        <f t="shared" si="12"/>
        <v>0</v>
      </c>
      <c r="AI44" s="75"/>
      <c r="AJ44" s="147">
        <f t="shared" si="13"/>
        <v>0</v>
      </c>
      <c r="AK44" s="76"/>
      <c r="AL44" s="147">
        <f t="shared" si="14"/>
        <v>0</v>
      </c>
      <c r="AM44" s="76"/>
      <c r="AN44" s="147">
        <f t="shared" si="15"/>
        <v>0</v>
      </c>
      <c r="AO44" s="76"/>
      <c r="AP44" s="147">
        <f t="shared" si="16"/>
        <v>0</v>
      </c>
      <c r="AQ44" s="76"/>
      <c r="AR44" s="147">
        <f t="shared" si="17"/>
        <v>0</v>
      </c>
      <c r="AS44" s="95">
        <v>20</v>
      </c>
      <c r="AT44" s="147">
        <f t="shared" si="18"/>
        <v>69018.3</v>
      </c>
      <c r="AU44" s="77"/>
      <c r="AV44" s="77"/>
      <c r="AW44" s="77"/>
      <c r="AX44" s="78"/>
      <c r="AY44" s="77"/>
      <c r="AZ44" s="77"/>
      <c r="BA44" s="100"/>
      <c r="BB44" s="100"/>
      <c r="BC44" s="100"/>
      <c r="BD44" s="75"/>
      <c r="BE44" s="75"/>
      <c r="BF44" s="150"/>
      <c r="BG44" s="150"/>
      <c r="BH44" s="150"/>
      <c r="BI44" s="151"/>
      <c r="BJ44" s="151"/>
      <c r="BK44" s="153"/>
      <c r="BL44" s="154"/>
      <c r="BM44" s="147">
        <f t="shared" si="0"/>
        <v>27607.320000000007</v>
      </c>
      <c r="BN44" s="70">
        <f t="shared" si="1"/>
        <v>474633.5400000001</v>
      </c>
      <c r="BO44" s="80"/>
    </row>
    <row r="45" spans="1:67" s="81" customFormat="1" ht="18" customHeight="1" x14ac:dyDescent="0.35">
      <c r="A45" s="59">
        <v>32</v>
      </c>
      <c r="B45" s="62" t="s">
        <v>56</v>
      </c>
      <c r="C45" s="61" t="s">
        <v>64</v>
      </c>
      <c r="D45" s="62" t="s">
        <v>82</v>
      </c>
      <c r="E45" s="89" t="s">
        <v>212</v>
      </c>
      <c r="F45" s="62" t="s">
        <v>181</v>
      </c>
      <c r="G45" s="84" t="s">
        <v>1</v>
      </c>
      <c r="H45" s="65"/>
      <c r="I45" s="66" t="s">
        <v>133</v>
      </c>
      <c r="J45" s="98">
        <v>4.51</v>
      </c>
      <c r="K45" s="67">
        <f t="shared" si="2"/>
        <v>159626.94</v>
      </c>
      <c r="L45" s="68">
        <v>24</v>
      </c>
      <c r="M45" s="69">
        <v>2</v>
      </c>
      <c r="N45" s="69">
        <v>10</v>
      </c>
      <c r="O45" s="69">
        <v>12</v>
      </c>
      <c r="P45" s="141">
        <f t="shared" si="3"/>
        <v>19953.3675</v>
      </c>
      <c r="Q45" s="141">
        <f t="shared" si="4"/>
        <v>99766.837499999994</v>
      </c>
      <c r="R45" s="141">
        <f t="shared" si="5"/>
        <v>119720.205</v>
      </c>
      <c r="S45" s="69">
        <v>2</v>
      </c>
      <c r="T45" s="141">
        <f t="shared" si="6"/>
        <v>442.42500000000001</v>
      </c>
      <c r="U45" s="69">
        <v>10</v>
      </c>
      <c r="V45" s="147">
        <f t="shared" si="7"/>
        <v>2212.125</v>
      </c>
      <c r="W45" s="69">
        <v>12</v>
      </c>
      <c r="X45" s="147">
        <f t="shared" si="8"/>
        <v>2654.55</v>
      </c>
      <c r="Y45" s="71"/>
      <c r="Z45" s="149"/>
      <c r="AA45" s="171"/>
      <c r="AB45" s="141">
        <f t="shared" si="9"/>
        <v>0</v>
      </c>
      <c r="AC45" s="172"/>
      <c r="AD45" s="147">
        <f t="shared" si="10"/>
        <v>0</v>
      </c>
      <c r="AE45" s="69">
        <v>24</v>
      </c>
      <c r="AF45" s="147">
        <f t="shared" si="11"/>
        <v>71832.122999999992</v>
      </c>
      <c r="AG45" s="74">
        <v>1</v>
      </c>
      <c r="AH45" s="147">
        <f t="shared" si="12"/>
        <v>442.42500000000001</v>
      </c>
      <c r="AI45" s="75"/>
      <c r="AJ45" s="147">
        <f t="shared" si="13"/>
        <v>0</v>
      </c>
      <c r="AK45" s="76">
        <v>6</v>
      </c>
      <c r="AL45" s="147">
        <f t="shared" si="14"/>
        <v>2654.55</v>
      </c>
      <c r="AM45" s="76"/>
      <c r="AN45" s="147">
        <f t="shared" si="15"/>
        <v>0</v>
      </c>
      <c r="AO45" s="76">
        <v>8</v>
      </c>
      <c r="AP45" s="147">
        <f t="shared" si="16"/>
        <v>3539.4</v>
      </c>
      <c r="AQ45" s="76"/>
      <c r="AR45" s="147">
        <f t="shared" si="17"/>
        <v>0</v>
      </c>
      <c r="AS45" s="95">
        <v>16</v>
      </c>
      <c r="AT45" s="147">
        <f t="shared" si="18"/>
        <v>47888.082000000002</v>
      </c>
      <c r="AU45" s="77"/>
      <c r="AV45" s="77"/>
      <c r="AW45" s="77"/>
      <c r="AX45" s="78"/>
      <c r="AY45" s="77"/>
      <c r="AZ45" s="77"/>
      <c r="BA45" s="100"/>
      <c r="BB45" s="100"/>
      <c r="BC45" s="100"/>
      <c r="BD45" s="75"/>
      <c r="BE45" s="75" t="s">
        <v>264</v>
      </c>
      <c r="BF45" s="150"/>
      <c r="BG45" s="150"/>
      <c r="BH45" s="150">
        <v>10618</v>
      </c>
      <c r="BI45" s="151"/>
      <c r="BJ45" s="151"/>
      <c r="BK45" s="153"/>
      <c r="BL45" s="154"/>
      <c r="BM45" s="147">
        <f t="shared" si="0"/>
        <v>23944.040999999997</v>
      </c>
      <c r="BN45" s="70">
        <f t="shared" si="1"/>
        <v>405668.13099999994</v>
      </c>
      <c r="BO45" s="80"/>
    </row>
    <row r="46" spans="1:67" s="81" customFormat="1" ht="18" customHeight="1" x14ac:dyDescent="0.35">
      <c r="A46" s="59">
        <v>33</v>
      </c>
      <c r="B46" s="60" t="s">
        <v>52</v>
      </c>
      <c r="C46" s="86" t="s">
        <v>76</v>
      </c>
      <c r="D46" s="62" t="s">
        <v>82</v>
      </c>
      <c r="E46" s="83" t="s">
        <v>304</v>
      </c>
      <c r="F46" s="62" t="s">
        <v>180</v>
      </c>
      <c r="G46" s="84" t="s">
        <v>1</v>
      </c>
      <c r="H46" s="65"/>
      <c r="I46" s="66" t="s">
        <v>133</v>
      </c>
      <c r="J46" s="97">
        <v>4.51</v>
      </c>
      <c r="K46" s="67">
        <f t="shared" si="2"/>
        <v>159626.94</v>
      </c>
      <c r="L46" s="68">
        <v>24</v>
      </c>
      <c r="M46" s="69"/>
      <c r="N46" s="69">
        <v>21</v>
      </c>
      <c r="O46" s="69">
        <v>3</v>
      </c>
      <c r="P46" s="141">
        <f t="shared" si="3"/>
        <v>0</v>
      </c>
      <c r="Q46" s="141">
        <f t="shared" si="4"/>
        <v>209510.35875000001</v>
      </c>
      <c r="R46" s="141">
        <f t="shared" si="5"/>
        <v>29930.05125</v>
      </c>
      <c r="S46" s="69"/>
      <c r="T46" s="141">
        <f t="shared" si="6"/>
        <v>0</v>
      </c>
      <c r="U46" s="69">
        <v>21</v>
      </c>
      <c r="V46" s="147">
        <f t="shared" si="7"/>
        <v>4645.4625000000005</v>
      </c>
      <c r="W46" s="69">
        <v>3</v>
      </c>
      <c r="X46" s="147">
        <f t="shared" si="8"/>
        <v>663.63750000000005</v>
      </c>
      <c r="Y46" s="71"/>
      <c r="Z46" s="149"/>
      <c r="AA46" s="171"/>
      <c r="AB46" s="141">
        <f t="shared" si="9"/>
        <v>0</v>
      </c>
      <c r="AC46" s="172"/>
      <c r="AD46" s="147">
        <f t="shared" si="10"/>
        <v>0</v>
      </c>
      <c r="AE46" s="69">
        <v>24</v>
      </c>
      <c r="AF46" s="147">
        <f t="shared" si="11"/>
        <v>71832.122999999992</v>
      </c>
      <c r="AG46" s="74"/>
      <c r="AH46" s="147">
        <f t="shared" si="12"/>
        <v>0</v>
      </c>
      <c r="AI46" s="75"/>
      <c r="AJ46" s="147">
        <f t="shared" si="13"/>
        <v>0</v>
      </c>
      <c r="AK46" s="76"/>
      <c r="AL46" s="147">
        <f t="shared" si="14"/>
        <v>0</v>
      </c>
      <c r="AM46" s="76"/>
      <c r="AN46" s="147">
        <f t="shared" si="15"/>
        <v>0</v>
      </c>
      <c r="AO46" s="76"/>
      <c r="AP46" s="147">
        <f t="shared" si="16"/>
        <v>0</v>
      </c>
      <c r="AQ46" s="76"/>
      <c r="AR46" s="147">
        <f t="shared" si="17"/>
        <v>0</v>
      </c>
      <c r="AS46" s="95">
        <v>14</v>
      </c>
      <c r="AT46" s="147">
        <f t="shared" si="18"/>
        <v>41902.071750000003</v>
      </c>
      <c r="AU46" s="77"/>
      <c r="AV46" s="77"/>
      <c r="AW46" s="77"/>
      <c r="AX46" s="78"/>
      <c r="AY46" s="77"/>
      <c r="AZ46" s="77"/>
      <c r="BA46" s="100"/>
      <c r="BB46" s="100"/>
      <c r="BC46" s="100"/>
      <c r="BD46" s="75"/>
      <c r="BE46" s="75"/>
      <c r="BF46" s="150"/>
      <c r="BG46" s="150"/>
      <c r="BH46" s="150"/>
      <c r="BI46" s="151"/>
      <c r="BJ46" s="151"/>
      <c r="BK46" s="153"/>
      <c r="BL46" s="154">
        <v>17697</v>
      </c>
      <c r="BM46" s="147">
        <f t="shared" ref="BM46:BM77" si="19">(P46+Q46+R46)*10%</f>
        <v>23944.041000000001</v>
      </c>
      <c r="BN46" s="70">
        <f t="shared" ref="BN46:BN77" si="20">P46+Q46+R46+T46+V46+X46+Z46+AB46+AD46+AF46+AH46+AJ46+AL46+AN46+AP46+AR46+AT46+BF46+BG46+BH46+BI46+BJ46+BK46+BL46+BM46</f>
        <v>400124.74575000006</v>
      </c>
      <c r="BO46" s="80"/>
    </row>
    <row r="47" spans="1:67" s="81" customFormat="1" ht="18" customHeight="1" x14ac:dyDescent="0.35">
      <c r="A47" s="59">
        <v>34</v>
      </c>
      <c r="B47" s="60" t="s">
        <v>237</v>
      </c>
      <c r="C47" s="85" t="s">
        <v>80</v>
      </c>
      <c r="D47" s="62" t="s">
        <v>82</v>
      </c>
      <c r="E47" s="83" t="s">
        <v>304</v>
      </c>
      <c r="F47" s="62" t="s">
        <v>179</v>
      </c>
      <c r="G47" s="84" t="s">
        <v>1</v>
      </c>
      <c r="H47" s="65"/>
      <c r="I47" s="66" t="s">
        <v>133</v>
      </c>
      <c r="J47" s="97">
        <v>4.51</v>
      </c>
      <c r="K47" s="67">
        <f t="shared" si="2"/>
        <v>159626.94</v>
      </c>
      <c r="L47" s="68">
        <v>16</v>
      </c>
      <c r="M47" s="69">
        <v>2</v>
      </c>
      <c r="N47" s="69">
        <v>8</v>
      </c>
      <c r="O47" s="69">
        <v>6</v>
      </c>
      <c r="P47" s="141">
        <f t="shared" si="3"/>
        <v>19953.3675</v>
      </c>
      <c r="Q47" s="141">
        <f t="shared" si="4"/>
        <v>79813.47</v>
      </c>
      <c r="R47" s="141">
        <f t="shared" si="5"/>
        <v>59860.102500000001</v>
      </c>
      <c r="S47" s="69">
        <v>2</v>
      </c>
      <c r="T47" s="141">
        <f t="shared" si="6"/>
        <v>442.42500000000001</v>
      </c>
      <c r="U47" s="69">
        <v>8</v>
      </c>
      <c r="V47" s="147">
        <f t="shared" si="7"/>
        <v>1769.7</v>
      </c>
      <c r="W47" s="69">
        <v>6</v>
      </c>
      <c r="X47" s="147">
        <f t="shared" si="8"/>
        <v>1327.2750000000001</v>
      </c>
      <c r="Y47" s="71"/>
      <c r="Z47" s="149"/>
      <c r="AA47" s="171"/>
      <c r="AB47" s="141">
        <f t="shared" si="9"/>
        <v>0</v>
      </c>
      <c r="AC47" s="172"/>
      <c r="AD47" s="147">
        <f t="shared" si="10"/>
        <v>0</v>
      </c>
      <c r="AE47" s="178">
        <v>16</v>
      </c>
      <c r="AF47" s="147">
        <f t="shared" si="11"/>
        <v>47888.082000000002</v>
      </c>
      <c r="AG47" s="74"/>
      <c r="AH47" s="147">
        <f t="shared" si="12"/>
        <v>0</v>
      </c>
      <c r="AI47" s="75"/>
      <c r="AJ47" s="147">
        <f t="shared" si="13"/>
        <v>0</v>
      </c>
      <c r="AK47" s="76"/>
      <c r="AL47" s="147">
        <f t="shared" si="14"/>
        <v>0</v>
      </c>
      <c r="AM47" s="76"/>
      <c r="AN47" s="147">
        <f t="shared" si="15"/>
        <v>0</v>
      </c>
      <c r="AO47" s="76"/>
      <c r="AP47" s="147">
        <f t="shared" si="16"/>
        <v>0</v>
      </c>
      <c r="AQ47" s="76"/>
      <c r="AR47" s="147">
        <f t="shared" si="17"/>
        <v>0</v>
      </c>
      <c r="AS47" s="95">
        <v>8</v>
      </c>
      <c r="AT47" s="147">
        <f t="shared" si="18"/>
        <v>23944.041000000001</v>
      </c>
      <c r="AU47" s="77"/>
      <c r="AV47" s="77"/>
      <c r="AW47" s="77"/>
      <c r="AX47" s="78"/>
      <c r="AY47" s="77"/>
      <c r="AZ47" s="77"/>
      <c r="BA47" s="100"/>
      <c r="BB47" s="100"/>
      <c r="BC47" s="100"/>
      <c r="BD47" s="75"/>
      <c r="BE47" s="75"/>
      <c r="BF47" s="150"/>
      <c r="BG47" s="150"/>
      <c r="BH47" s="150"/>
      <c r="BI47" s="151"/>
      <c r="BJ47" s="151"/>
      <c r="BK47" s="153"/>
      <c r="BL47" s="154"/>
      <c r="BM47" s="147">
        <f t="shared" si="19"/>
        <v>15962.694000000001</v>
      </c>
      <c r="BN47" s="70">
        <f t="shared" si="20"/>
        <v>250961.15699999998</v>
      </c>
      <c r="BO47" s="80"/>
    </row>
    <row r="48" spans="1:67" s="81" customFormat="1" ht="18" customHeight="1" x14ac:dyDescent="0.35">
      <c r="A48" s="59">
        <v>35</v>
      </c>
      <c r="B48" s="62" t="s">
        <v>219</v>
      </c>
      <c r="C48" s="61" t="s">
        <v>64</v>
      </c>
      <c r="D48" s="62" t="s">
        <v>82</v>
      </c>
      <c r="E48" s="89" t="s">
        <v>303</v>
      </c>
      <c r="F48" s="88" t="s">
        <v>122</v>
      </c>
      <c r="G48" s="84" t="s">
        <v>1</v>
      </c>
      <c r="H48" s="65"/>
      <c r="I48" s="66" t="s">
        <v>133</v>
      </c>
      <c r="J48" s="98">
        <v>4.59</v>
      </c>
      <c r="K48" s="67">
        <f t="shared" si="2"/>
        <v>162458.46</v>
      </c>
      <c r="L48" s="68">
        <v>24</v>
      </c>
      <c r="M48" s="69">
        <v>12</v>
      </c>
      <c r="N48" s="69">
        <v>12</v>
      </c>
      <c r="O48" s="69"/>
      <c r="P48" s="141">
        <f t="shared" si="3"/>
        <v>121843.845</v>
      </c>
      <c r="Q48" s="141">
        <f t="shared" si="4"/>
        <v>121843.845</v>
      </c>
      <c r="R48" s="141">
        <f t="shared" si="5"/>
        <v>0</v>
      </c>
      <c r="S48" s="69">
        <v>12</v>
      </c>
      <c r="T48" s="141">
        <f t="shared" si="6"/>
        <v>2654.55</v>
      </c>
      <c r="U48" s="69">
        <v>12</v>
      </c>
      <c r="V48" s="147">
        <f t="shared" si="7"/>
        <v>2654.55</v>
      </c>
      <c r="W48" s="69"/>
      <c r="X48" s="147">
        <f t="shared" si="8"/>
        <v>0</v>
      </c>
      <c r="Y48" s="71"/>
      <c r="Z48" s="149"/>
      <c r="AA48" s="171"/>
      <c r="AB48" s="141">
        <f t="shared" si="9"/>
        <v>0</v>
      </c>
      <c r="AC48" s="172"/>
      <c r="AD48" s="147">
        <f t="shared" si="10"/>
        <v>0</v>
      </c>
      <c r="AE48" s="69">
        <v>24</v>
      </c>
      <c r="AF48" s="147">
        <f t="shared" si="11"/>
        <v>73106.307000000001</v>
      </c>
      <c r="AG48" s="74">
        <v>6</v>
      </c>
      <c r="AH48" s="147">
        <f t="shared" si="12"/>
        <v>2654.55</v>
      </c>
      <c r="AI48" s="75"/>
      <c r="AJ48" s="147">
        <f t="shared" si="13"/>
        <v>0</v>
      </c>
      <c r="AK48" s="76">
        <v>9</v>
      </c>
      <c r="AL48" s="147">
        <f t="shared" si="14"/>
        <v>3981.8250000000003</v>
      </c>
      <c r="AM48" s="76"/>
      <c r="AN48" s="147">
        <f t="shared" si="15"/>
        <v>0</v>
      </c>
      <c r="AO48" s="76"/>
      <c r="AP48" s="147">
        <f t="shared" si="16"/>
        <v>0</v>
      </c>
      <c r="AQ48" s="76"/>
      <c r="AR48" s="147">
        <f t="shared" si="17"/>
        <v>0</v>
      </c>
      <c r="AS48" s="95">
        <v>17</v>
      </c>
      <c r="AT48" s="147">
        <f t="shared" si="18"/>
        <v>51783.634124999997</v>
      </c>
      <c r="AU48" s="77"/>
      <c r="AV48" s="77"/>
      <c r="AW48" s="77"/>
      <c r="AX48" s="78"/>
      <c r="AY48" s="77"/>
      <c r="AZ48" s="77"/>
      <c r="BA48" s="100"/>
      <c r="BB48" s="100"/>
      <c r="BC48" s="100"/>
      <c r="BD48" s="75"/>
      <c r="BE48" s="75" t="s">
        <v>265</v>
      </c>
      <c r="BF48" s="150"/>
      <c r="BG48" s="150">
        <v>10618</v>
      </c>
      <c r="BH48" s="150"/>
      <c r="BI48" s="151"/>
      <c r="BJ48" s="151"/>
      <c r="BK48" s="153"/>
      <c r="BL48" s="154"/>
      <c r="BM48" s="147">
        <f t="shared" si="19"/>
        <v>24368.769</v>
      </c>
      <c r="BN48" s="70">
        <f t="shared" si="20"/>
        <v>415509.8751249999</v>
      </c>
      <c r="BO48" s="80"/>
    </row>
    <row r="49" spans="1:67" s="81" customFormat="1" ht="17.399999999999999" customHeight="1" x14ac:dyDescent="0.35">
      <c r="A49" s="59">
        <v>36</v>
      </c>
      <c r="B49" s="62" t="s">
        <v>46</v>
      </c>
      <c r="C49" s="85" t="s">
        <v>75</v>
      </c>
      <c r="D49" s="62" t="s">
        <v>82</v>
      </c>
      <c r="E49" s="89" t="s">
        <v>302</v>
      </c>
      <c r="F49" s="88" t="s">
        <v>121</v>
      </c>
      <c r="G49" s="84" t="s">
        <v>1</v>
      </c>
      <c r="H49" s="65"/>
      <c r="I49" s="66" t="s">
        <v>133</v>
      </c>
      <c r="J49" s="98">
        <v>4.59</v>
      </c>
      <c r="K49" s="67">
        <f t="shared" si="2"/>
        <v>162458.46</v>
      </c>
      <c r="L49" s="139">
        <v>23.5</v>
      </c>
      <c r="M49" s="69"/>
      <c r="N49" s="69">
        <v>11.5</v>
      </c>
      <c r="O49" s="69">
        <v>12</v>
      </c>
      <c r="P49" s="141">
        <f t="shared" si="3"/>
        <v>0</v>
      </c>
      <c r="Q49" s="141">
        <f t="shared" si="4"/>
        <v>116767.01812499999</v>
      </c>
      <c r="R49" s="141">
        <f t="shared" si="5"/>
        <v>121843.845</v>
      </c>
      <c r="S49" s="69"/>
      <c r="T49" s="141">
        <f t="shared" si="6"/>
        <v>0</v>
      </c>
      <c r="U49" s="69">
        <v>11.5</v>
      </c>
      <c r="V49" s="147">
        <f t="shared" si="7"/>
        <v>2543.9437500000004</v>
      </c>
      <c r="W49" s="69">
        <v>12</v>
      </c>
      <c r="X49" s="147">
        <f t="shared" si="8"/>
        <v>2654.55</v>
      </c>
      <c r="Y49" s="71"/>
      <c r="Z49" s="149"/>
      <c r="AA49" s="171"/>
      <c r="AB49" s="141">
        <f t="shared" si="9"/>
        <v>0</v>
      </c>
      <c r="AC49" s="172"/>
      <c r="AD49" s="147">
        <f t="shared" si="10"/>
        <v>0</v>
      </c>
      <c r="AE49" s="178">
        <v>23.5</v>
      </c>
      <c r="AF49" s="147">
        <f t="shared" si="11"/>
        <v>71583.258937499995</v>
      </c>
      <c r="AG49" s="74"/>
      <c r="AH49" s="147">
        <f t="shared" si="12"/>
        <v>0</v>
      </c>
      <c r="AI49" s="75"/>
      <c r="AJ49" s="147">
        <f t="shared" si="13"/>
        <v>0</v>
      </c>
      <c r="AK49" s="76"/>
      <c r="AL49" s="147">
        <f t="shared" si="14"/>
        <v>0</v>
      </c>
      <c r="AM49" s="76"/>
      <c r="AN49" s="147">
        <f t="shared" si="15"/>
        <v>0</v>
      </c>
      <c r="AO49" s="76"/>
      <c r="AP49" s="147">
        <f t="shared" si="16"/>
        <v>0</v>
      </c>
      <c r="AQ49" s="76"/>
      <c r="AR49" s="147">
        <f t="shared" si="17"/>
        <v>0</v>
      </c>
      <c r="AS49" s="95">
        <v>19</v>
      </c>
      <c r="AT49" s="147">
        <f t="shared" si="18"/>
        <v>57875.826374999997</v>
      </c>
      <c r="AU49" s="77"/>
      <c r="AV49" s="77"/>
      <c r="AW49" s="77"/>
      <c r="AX49" s="78"/>
      <c r="AY49" s="77"/>
      <c r="AZ49" s="77"/>
      <c r="BA49" s="136"/>
      <c r="BB49" s="136"/>
      <c r="BC49" s="136"/>
      <c r="BD49" s="75"/>
      <c r="BE49" s="75" t="s">
        <v>283</v>
      </c>
      <c r="BF49" s="150"/>
      <c r="BG49" s="150">
        <v>10618</v>
      </c>
      <c r="BH49" s="150"/>
      <c r="BI49" s="151"/>
      <c r="BJ49" s="151"/>
      <c r="BK49" s="153"/>
      <c r="BL49" s="154"/>
      <c r="BM49" s="147">
        <f t="shared" si="19"/>
        <v>23861.0863125</v>
      </c>
      <c r="BN49" s="70">
        <f t="shared" si="20"/>
        <v>407747.52849999996</v>
      </c>
      <c r="BO49" s="80"/>
    </row>
    <row r="50" spans="1:67" s="81" customFormat="1" ht="18" customHeight="1" x14ac:dyDescent="0.35">
      <c r="A50" s="59">
        <v>37</v>
      </c>
      <c r="B50" s="60" t="s">
        <v>53</v>
      </c>
      <c r="C50" s="61" t="s">
        <v>64</v>
      </c>
      <c r="D50" s="62" t="s">
        <v>82</v>
      </c>
      <c r="E50" s="89" t="s">
        <v>254</v>
      </c>
      <c r="F50" s="62" t="s">
        <v>181</v>
      </c>
      <c r="G50" s="37" t="s">
        <v>1</v>
      </c>
      <c r="H50" s="65"/>
      <c r="I50" s="38" t="s">
        <v>133</v>
      </c>
      <c r="J50" s="97">
        <v>4.59</v>
      </c>
      <c r="K50" s="67">
        <f t="shared" si="2"/>
        <v>162458.46</v>
      </c>
      <c r="L50" s="68">
        <v>8</v>
      </c>
      <c r="M50" s="69">
        <v>8</v>
      </c>
      <c r="N50" s="69"/>
      <c r="O50" s="69"/>
      <c r="P50" s="141">
        <f t="shared" si="3"/>
        <v>81229.23</v>
      </c>
      <c r="Q50" s="141">
        <f t="shared" si="4"/>
        <v>0</v>
      </c>
      <c r="R50" s="141">
        <f t="shared" si="5"/>
        <v>0</v>
      </c>
      <c r="S50" s="69">
        <v>8</v>
      </c>
      <c r="T50" s="141">
        <f t="shared" si="6"/>
        <v>1769.7</v>
      </c>
      <c r="U50" s="69"/>
      <c r="V50" s="147">
        <f t="shared" si="7"/>
        <v>0</v>
      </c>
      <c r="W50" s="69"/>
      <c r="X50" s="147">
        <f t="shared" si="8"/>
        <v>0</v>
      </c>
      <c r="Y50" s="71"/>
      <c r="Z50" s="149"/>
      <c r="AA50" s="171"/>
      <c r="AB50" s="141">
        <f t="shared" si="9"/>
        <v>0</v>
      </c>
      <c r="AC50" s="172"/>
      <c r="AD50" s="147">
        <f t="shared" si="10"/>
        <v>0</v>
      </c>
      <c r="AE50" s="178">
        <v>8</v>
      </c>
      <c r="AF50" s="147">
        <f t="shared" si="11"/>
        <v>24368.768999999997</v>
      </c>
      <c r="AG50" s="74">
        <v>1</v>
      </c>
      <c r="AH50" s="147">
        <f t="shared" si="12"/>
        <v>442.42500000000001</v>
      </c>
      <c r="AI50" s="75"/>
      <c r="AJ50" s="147">
        <f t="shared" si="13"/>
        <v>0</v>
      </c>
      <c r="AK50" s="76"/>
      <c r="AL50" s="147">
        <f t="shared" si="14"/>
        <v>0</v>
      </c>
      <c r="AM50" s="76"/>
      <c r="AN50" s="147">
        <f t="shared" si="15"/>
        <v>0</v>
      </c>
      <c r="AO50" s="76"/>
      <c r="AP50" s="147">
        <f t="shared" si="16"/>
        <v>0</v>
      </c>
      <c r="AQ50" s="76"/>
      <c r="AR50" s="147">
        <f t="shared" si="17"/>
        <v>0</v>
      </c>
      <c r="AS50" s="95">
        <v>2</v>
      </c>
      <c r="AT50" s="147">
        <f t="shared" si="18"/>
        <v>6092.1922499999991</v>
      </c>
      <c r="AU50" s="77"/>
      <c r="AV50" s="77"/>
      <c r="AW50" s="77"/>
      <c r="AX50" s="78"/>
      <c r="AY50" s="77"/>
      <c r="AZ50" s="77"/>
      <c r="BA50" s="99"/>
      <c r="BB50" s="99"/>
      <c r="BC50" s="99"/>
      <c r="BD50" s="75"/>
      <c r="BE50" s="75"/>
      <c r="BF50" s="150"/>
      <c r="BG50" s="150"/>
      <c r="BH50" s="150"/>
      <c r="BI50" s="151"/>
      <c r="BJ50" s="151"/>
      <c r="BK50" s="153"/>
      <c r="BL50" s="154"/>
      <c r="BM50" s="147">
        <f t="shared" si="19"/>
        <v>8122.9229999999998</v>
      </c>
      <c r="BN50" s="70">
        <f t="shared" si="20"/>
        <v>122025.23924999998</v>
      </c>
      <c r="BO50" s="80"/>
    </row>
    <row r="51" spans="1:67" s="81" customFormat="1" ht="18" customHeight="1" x14ac:dyDescent="0.35">
      <c r="A51" s="59">
        <v>38</v>
      </c>
      <c r="B51" s="60" t="s">
        <v>55</v>
      </c>
      <c r="C51" s="61" t="s">
        <v>64</v>
      </c>
      <c r="D51" s="62" t="s">
        <v>82</v>
      </c>
      <c r="E51" s="89" t="s">
        <v>211</v>
      </c>
      <c r="F51" s="62" t="s">
        <v>181</v>
      </c>
      <c r="G51" s="84" t="s">
        <v>1</v>
      </c>
      <c r="H51" s="65"/>
      <c r="I51" s="66" t="s">
        <v>133</v>
      </c>
      <c r="J51" s="97">
        <v>4.51</v>
      </c>
      <c r="K51" s="67">
        <f t="shared" si="2"/>
        <v>159626.94</v>
      </c>
      <c r="L51" s="68">
        <v>24</v>
      </c>
      <c r="M51" s="69">
        <v>12</v>
      </c>
      <c r="N51" s="69">
        <v>12</v>
      </c>
      <c r="O51" s="69"/>
      <c r="P51" s="141">
        <f t="shared" si="3"/>
        <v>119720.205</v>
      </c>
      <c r="Q51" s="141">
        <f t="shared" si="4"/>
        <v>119720.205</v>
      </c>
      <c r="R51" s="141">
        <f t="shared" si="5"/>
        <v>0</v>
      </c>
      <c r="S51" s="69">
        <v>12</v>
      </c>
      <c r="T51" s="141">
        <f t="shared" si="6"/>
        <v>2654.55</v>
      </c>
      <c r="U51" s="69">
        <v>12</v>
      </c>
      <c r="V51" s="147">
        <f t="shared" si="7"/>
        <v>2654.55</v>
      </c>
      <c r="W51" s="69"/>
      <c r="X51" s="147">
        <f t="shared" si="8"/>
        <v>0</v>
      </c>
      <c r="Y51" s="71"/>
      <c r="Z51" s="149"/>
      <c r="AA51" s="171"/>
      <c r="AB51" s="141">
        <f t="shared" si="9"/>
        <v>0</v>
      </c>
      <c r="AC51" s="172"/>
      <c r="AD51" s="147">
        <f t="shared" si="10"/>
        <v>0</v>
      </c>
      <c r="AE51" s="178">
        <v>23.5</v>
      </c>
      <c r="AF51" s="147">
        <f t="shared" si="11"/>
        <v>70335.620437499994</v>
      </c>
      <c r="AG51" s="74">
        <v>4</v>
      </c>
      <c r="AH51" s="147">
        <f t="shared" si="12"/>
        <v>1769.7</v>
      </c>
      <c r="AI51" s="75"/>
      <c r="AJ51" s="147">
        <f t="shared" si="13"/>
        <v>0</v>
      </c>
      <c r="AK51" s="76"/>
      <c r="AL51" s="147">
        <f t="shared" si="14"/>
        <v>0</v>
      </c>
      <c r="AM51" s="76">
        <v>9</v>
      </c>
      <c r="AN51" s="147">
        <f t="shared" si="15"/>
        <v>4977.28125</v>
      </c>
      <c r="AO51" s="76"/>
      <c r="AP51" s="147">
        <f t="shared" si="16"/>
        <v>0</v>
      </c>
      <c r="AQ51" s="76"/>
      <c r="AR51" s="147">
        <f t="shared" si="17"/>
        <v>0</v>
      </c>
      <c r="AS51" s="95">
        <v>17</v>
      </c>
      <c r="AT51" s="147">
        <f t="shared" si="18"/>
        <v>50881.087124999998</v>
      </c>
      <c r="AU51" s="77"/>
      <c r="AV51" s="77"/>
      <c r="AW51" s="77"/>
      <c r="AX51" s="78"/>
      <c r="AY51" s="77"/>
      <c r="AZ51" s="77"/>
      <c r="BA51" s="100"/>
      <c r="BB51" s="100"/>
      <c r="BC51" s="100"/>
      <c r="BD51" s="75"/>
      <c r="BE51" s="75" t="s">
        <v>284</v>
      </c>
      <c r="BF51" s="150"/>
      <c r="BG51" s="150">
        <v>10618</v>
      </c>
      <c r="BH51" s="150"/>
      <c r="BI51" s="151"/>
      <c r="BJ51" s="151"/>
      <c r="BK51" s="153"/>
      <c r="BL51" s="154"/>
      <c r="BM51" s="147">
        <f t="shared" si="19"/>
        <v>23944.041000000001</v>
      </c>
      <c r="BN51" s="70">
        <f t="shared" si="20"/>
        <v>407275.23981250002</v>
      </c>
      <c r="BO51" s="80"/>
    </row>
    <row r="52" spans="1:67" s="81" customFormat="1" ht="18" customHeight="1" x14ac:dyDescent="0.35">
      <c r="A52" s="59">
        <v>39</v>
      </c>
      <c r="B52" s="62" t="s">
        <v>51</v>
      </c>
      <c r="C52" s="85" t="s">
        <v>80</v>
      </c>
      <c r="D52" s="62" t="s">
        <v>82</v>
      </c>
      <c r="E52" s="89" t="s">
        <v>209</v>
      </c>
      <c r="F52" s="88" t="s">
        <v>179</v>
      </c>
      <c r="G52" s="84" t="s">
        <v>1</v>
      </c>
      <c r="H52" s="65"/>
      <c r="I52" s="66" t="s">
        <v>133</v>
      </c>
      <c r="J52" s="98">
        <v>4.59</v>
      </c>
      <c r="K52" s="67">
        <f t="shared" si="2"/>
        <v>162458.46</v>
      </c>
      <c r="L52" s="105">
        <v>16</v>
      </c>
      <c r="M52" s="69">
        <v>7</v>
      </c>
      <c r="N52" s="69">
        <v>9</v>
      </c>
      <c r="O52" s="69"/>
      <c r="P52" s="141">
        <f t="shared" si="3"/>
        <v>71075.576249999998</v>
      </c>
      <c r="Q52" s="141">
        <f t="shared" si="4"/>
        <v>91382.883749999994</v>
      </c>
      <c r="R52" s="141">
        <f t="shared" si="5"/>
        <v>0</v>
      </c>
      <c r="S52" s="69">
        <v>7</v>
      </c>
      <c r="T52" s="141">
        <f t="shared" si="6"/>
        <v>1548.4875000000002</v>
      </c>
      <c r="U52" s="69">
        <v>9</v>
      </c>
      <c r="V52" s="147">
        <f t="shared" si="7"/>
        <v>1990.9125000000001</v>
      </c>
      <c r="W52" s="69"/>
      <c r="X52" s="147">
        <f t="shared" si="8"/>
        <v>0</v>
      </c>
      <c r="Y52" s="71"/>
      <c r="Z52" s="149"/>
      <c r="AA52" s="171"/>
      <c r="AB52" s="141">
        <f t="shared" si="9"/>
        <v>0</v>
      </c>
      <c r="AC52" s="172"/>
      <c r="AD52" s="147">
        <f t="shared" si="10"/>
        <v>0</v>
      </c>
      <c r="AE52" s="178">
        <v>16</v>
      </c>
      <c r="AF52" s="147">
        <f t="shared" si="11"/>
        <v>48737.537999999993</v>
      </c>
      <c r="AG52" s="74"/>
      <c r="AH52" s="147">
        <f t="shared" si="12"/>
        <v>0</v>
      </c>
      <c r="AI52" s="75"/>
      <c r="AJ52" s="147">
        <f t="shared" si="13"/>
        <v>0</v>
      </c>
      <c r="AK52" s="76"/>
      <c r="AL52" s="147">
        <f t="shared" si="14"/>
        <v>0</v>
      </c>
      <c r="AM52" s="76"/>
      <c r="AN52" s="147">
        <f t="shared" si="15"/>
        <v>0</v>
      </c>
      <c r="AO52" s="76"/>
      <c r="AP52" s="147">
        <f t="shared" si="16"/>
        <v>0</v>
      </c>
      <c r="AQ52" s="76"/>
      <c r="AR52" s="147">
        <f t="shared" si="17"/>
        <v>0</v>
      </c>
      <c r="AS52" s="95">
        <v>16</v>
      </c>
      <c r="AT52" s="147">
        <f t="shared" si="18"/>
        <v>48737.537999999993</v>
      </c>
      <c r="AU52" s="77"/>
      <c r="AV52" s="77"/>
      <c r="AW52" s="77"/>
      <c r="AX52" s="78"/>
      <c r="AY52" s="77"/>
      <c r="AZ52" s="77"/>
      <c r="BA52" s="114"/>
      <c r="BB52" s="114"/>
      <c r="BC52" s="114"/>
      <c r="BD52" s="75"/>
      <c r="BE52" s="75"/>
      <c r="BF52" s="150"/>
      <c r="BG52" s="150"/>
      <c r="BH52" s="150"/>
      <c r="BI52" s="151"/>
      <c r="BJ52" s="151"/>
      <c r="BK52" s="153"/>
      <c r="BL52" s="154"/>
      <c r="BM52" s="147">
        <f t="shared" si="19"/>
        <v>16245.846</v>
      </c>
      <c r="BN52" s="70">
        <f t="shared" si="20"/>
        <v>279718.78200000001</v>
      </c>
      <c r="BO52" s="133"/>
    </row>
    <row r="53" spans="1:67" s="81" customFormat="1" ht="18" customHeight="1" x14ac:dyDescent="0.35">
      <c r="A53" s="59">
        <v>40</v>
      </c>
      <c r="B53" s="60" t="s">
        <v>54</v>
      </c>
      <c r="C53" s="85" t="s">
        <v>67</v>
      </c>
      <c r="D53" s="62" t="s">
        <v>82</v>
      </c>
      <c r="E53" s="83" t="s">
        <v>210</v>
      </c>
      <c r="F53" s="62" t="s">
        <v>178</v>
      </c>
      <c r="G53" s="84" t="s">
        <v>1</v>
      </c>
      <c r="H53" s="65"/>
      <c r="I53" s="66" t="s">
        <v>133</v>
      </c>
      <c r="J53" s="97">
        <v>4.66</v>
      </c>
      <c r="K53" s="67">
        <f t="shared" si="2"/>
        <v>164936.04</v>
      </c>
      <c r="L53" s="68">
        <v>24</v>
      </c>
      <c r="M53" s="69"/>
      <c r="N53" s="69">
        <v>24</v>
      </c>
      <c r="O53" s="69"/>
      <c r="P53" s="141">
        <f t="shared" si="3"/>
        <v>0</v>
      </c>
      <c r="Q53" s="141">
        <f t="shared" si="4"/>
        <v>247404.06</v>
      </c>
      <c r="R53" s="141">
        <f t="shared" si="5"/>
        <v>0</v>
      </c>
      <c r="S53" s="69"/>
      <c r="T53" s="141">
        <f t="shared" si="6"/>
        <v>0</v>
      </c>
      <c r="U53" s="69">
        <v>24</v>
      </c>
      <c r="V53" s="147">
        <f t="shared" si="7"/>
        <v>5309.1</v>
      </c>
      <c r="W53" s="69"/>
      <c r="X53" s="147">
        <f t="shared" si="8"/>
        <v>0</v>
      </c>
      <c r="Y53" s="71"/>
      <c r="Z53" s="149"/>
      <c r="AA53" s="171"/>
      <c r="AB53" s="141">
        <f t="shared" si="9"/>
        <v>0</v>
      </c>
      <c r="AC53" s="172"/>
      <c r="AD53" s="147">
        <f t="shared" si="10"/>
        <v>0</v>
      </c>
      <c r="AE53" s="178">
        <v>24</v>
      </c>
      <c r="AF53" s="147">
        <f t="shared" si="11"/>
        <v>74221.217999999993</v>
      </c>
      <c r="AG53" s="74"/>
      <c r="AH53" s="147">
        <f t="shared" si="12"/>
        <v>0</v>
      </c>
      <c r="AI53" s="75"/>
      <c r="AJ53" s="147">
        <f t="shared" si="13"/>
        <v>0</v>
      </c>
      <c r="AK53" s="76">
        <v>21</v>
      </c>
      <c r="AL53" s="147">
        <f t="shared" si="14"/>
        <v>9290.9250000000011</v>
      </c>
      <c r="AM53" s="76"/>
      <c r="AN53" s="147">
        <f t="shared" si="15"/>
        <v>0</v>
      </c>
      <c r="AO53" s="76"/>
      <c r="AP53" s="147">
        <f t="shared" si="16"/>
        <v>0</v>
      </c>
      <c r="AQ53" s="76"/>
      <c r="AR53" s="147">
        <f t="shared" si="17"/>
        <v>0</v>
      </c>
      <c r="AS53" s="95">
        <v>21</v>
      </c>
      <c r="AT53" s="147">
        <f t="shared" si="18"/>
        <v>64943.565750000002</v>
      </c>
      <c r="AU53" s="77"/>
      <c r="AV53" s="77"/>
      <c r="AW53" s="77"/>
      <c r="AX53" s="78"/>
      <c r="AY53" s="77"/>
      <c r="AZ53" s="77"/>
      <c r="BA53" s="100"/>
      <c r="BB53" s="100"/>
      <c r="BC53" s="100"/>
      <c r="BD53" s="75"/>
      <c r="BE53" s="75" t="s">
        <v>161</v>
      </c>
      <c r="BF53" s="150"/>
      <c r="BG53" s="150">
        <v>10618</v>
      </c>
      <c r="BH53" s="150"/>
      <c r="BI53" s="151"/>
      <c r="BJ53" s="151"/>
      <c r="BK53" s="153"/>
      <c r="BL53" s="154"/>
      <c r="BM53" s="147">
        <f t="shared" si="19"/>
        <v>24740.406000000003</v>
      </c>
      <c r="BN53" s="70">
        <f t="shared" si="20"/>
        <v>436527.27475000004</v>
      </c>
      <c r="BO53" s="80"/>
    </row>
    <row r="54" spans="1:67" s="81" customFormat="1" ht="18" customHeight="1" x14ac:dyDescent="0.35">
      <c r="A54" s="59">
        <v>41</v>
      </c>
      <c r="B54" s="60" t="s">
        <v>43</v>
      </c>
      <c r="C54" s="85" t="s">
        <v>66</v>
      </c>
      <c r="D54" s="62" t="s">
        <v>82</v>
      </c>
      <c r="E54" s="83" t="s">
        <v>204</v>
      </c>
      <c r="F54" s="62" t="s">
        <v>119</v>
      </c>
      <c r="G54" s="84" t="s">
        <v>1</v>
      </c>
      <c r="H54" s="65"/>
      <c r="I54" s="66" t="s">
        <v>134</v>
      </c>
      <c r="J54" s="97">
        <v>4.74</v>
      </c>
      <c r="K54" s="67">
        <f t="shared" si="2"/>
        <v>167767.56</v>
      </c>
      <c r="L54" s="68">
        <v>24</v>
      </c>
      <c r="M54" s="69"/>
      <c r="N54" s="69">
        <v>14</v>
      </c>
      <c r="O54" s="69">
        <v>10</v>
      </c>
      <c r="P54" s="141">
        <f t="shared" si="3"/>
        <v>0</v>
      </c>
      <c r="Q54" s="141">
        <f t="shared" si="4"/>
        <v>146796.61499999999</v>
      </c>
      <c r="R54" s="141">
        <f t="shared" si="5"/>
        <v>104854.72500000001</v>
      </c>
      <c r="S54" s="69"/>
      <c r="T54" s="141">
        <f t="shared" si="6"/>
        <v>0</v>
      </c>
      <c r="U54" s="69">
        <v>14</v>
      </c>
      <c r="V54" s="147">
        <f t="shared" si="7"/>
        <v>3096.9750000000004</v>
      </c>
      <c r="W54" s="69">
        <v>10</v>
      </c>
      <c r="X54" s="147">
        <f t="shared" si="8"/>
        <v>2212.125</v>
      </c>
      <c r="Y54" s="71"/>
      <c r="Z54" s="149"/>
      <c r="AA54" s="171"/>
      <c r="AB54" s="141">
        <f t="shared" si="9"/>
        <v>0</v>
      </c>
      <c r="AC54" s="172"/>
      <c r="AD54" s="147">
        <f t="shared" si="10"/>
        <v>0</v>
      </c>
      <c r="AE54" s="178">
        <v>24</v>
      </c>
      <c r="AF54" s="147">
        <f t="shared" si="11"/>
        <v>75495.402000000002</v>
      </c>
      <c r="AG54" s="74"/>
      <c r="AH54" s="147">
        <f t="shared" si="12"/>
        <v>0</v>
      </c>
      <c r="AI54" s="75"/>
      <c r="AJ54" s="147">
        <f t="shared" si="13"/>
        <v>0</v>
      </c>
      <c r="AK54" s="76"/>
      <c r="AL54" s="147">
        <f t="shared" si="14"/>
        <v>0</v>
      </c>
      <c r="AM54" s="76">
        <v>9</v>
      </c>
      <c r="AN54" s="147">
        <f t="shared" si="15"/>
        <v>4977.28125</v>
      </c>
      <c r="AO54" s="76"/>
      <c r="AP54" s="147">
        <f t="shared" si="16"/>
        <v>0</v>
      </c>
      <c r="AQ54" s="76">
        <v>8</v>
      </c>
      <c r="AR54" s="147">
        <f t="shared" si="17"/>
        <v>4424.25</v>
      </c>
      <c r="AS54" s="95">
        <v>19</v>
      </c>
      <c r="AT54" s="147">
        <f t="shared" si="18"/>
        <v>59767.193249999997</v>
      </c>
      <c r="AU54" s="77"/>
      <c r="AV54" s="77"/>
      <c r="AW54" s="77"/>
      <c r="AX54" s="78"/>
      <c r="AY54" s="77"/>
      <c r="AZ54" s="77"/>
      <c r="BA54" s="100"/>
      <c r="BB54" s="100"/>
      <c r="BC54" s="100"/>
      <c r="BD54" s="75"/>
      <c r="BE54" s="75" t="s">
        <v>163</v>
      </c>
      <c r="BF54" s="150"/>
      <c r="BG54" s="150">
        <v>10618</v>
      </c>
      <c r="BH54" s="150"/>
      <c r="BI54" s="151">
        <v>3539</v>
      </c>
      <c r="BJ54" s="151"/>
      <c r="BK54" s="153"/>
      <c r="BL54" s="154"/>
      <c r="BM54" s="147">
        <f t="shared" si="19"/>
        <v>25165.134000000002</v>
      </c>
      <c r="BN54" s="70">
        <f t="shared" si="20"/>
        <v>440946.70050000004</v>
      </c>
      <c r="BO54" s="80"/>
    </row>
    <row r="55" spans="1:67" s="134" customFormat="1" ht="18" customHeight="1" x14ac:dyDescent="0.35">
      <c r="A55" s="59">
        <v>42</v>
      </c>
      <c r="B55" s="60" t="s">
        <v>223</v>
      </c>
      <c r="C55" s="85" t="s">
        <v>80</v>
      </c>
      <c r="D55" s="62" t="s">
        <v>82</v>
      </c>
      <c r="E55" s="89" t="s">
        <v>255</v>
      </c>
      <c r="F55" s="88" t="s">
        <v>251</v>
      </c>
      <c r="G55" s="84" t="s">
        <v>1</v>
      </c>
      <c r="H55" s="65"/>
      <c r="I55" s="66" t="s">
        <v>133</v>
      </c>
      <c r="J55" s="216">
        <v>4.8099999999999996</v>
      </c>
      <c r="K55" s="67">
        <f t="shared" si="2"/>
        <v>170245.13999999998</v>
      </c>
      <c r="L55" s="68">
        <v>24</v>
      </c>
      <c r="M55" s="69">
        <v>10</v>
      </c>
      <c r="N55" s="69">
        <v>10</v>
      </c>
      <c r="O55" s="69">
        <v>4</v>
      </c>
      <c r="P55" s="141">
        <f t="shared" si="3"/>
        <v>106403.21249999999</v>
      </c>
      <c r="Q55" s="141">
        <f t="shared" si="4"/>
        <v>106403.21249999999</v>
      </c>
      <c r="R55" s="141">
        <f t="shared" si="5"/>
        <v>42561.284999999996</v>
      </c>
      <c r="S55" s="69">
        <v>10</v>
      </c>
      <c r="T55" s="141">
        <f t="shared" si="6"/>
        <v>2212.125</v>
      </c>
      <c r="U55" s="69">
        <v>10</v>
      </c>
      <c r="V55" s="147">
        <f t="shared" si="7"/>
        <v>2212.125</v>
      </c>
      <c r="W55" s="69">
        <v>4</v>
      </c>
      <c r="X55" s="147">
        <f t="shared" si="8"/>
        <v>884.85</v>
      </c>
      <c r="Y55" s="71"/>
      <c r="Z55" s="149"/>
      <c r="AA55" s="171"/>
      <c r="AB55" s="141">
        <f t="shared" si="9"/>
        <v>0</v>
      </c>
      <c r="AC55" s="172"/>
      <c r="AD55" s="147">
        <f t="shared" si="10"/>
        <v>0</v>
      </c>
      <c r="AE55" s="178">
        <v>24</v>
      </c>
      <c r="AF55" s="147">
        <f t="shared" si="11"/>
        <v>76610.31299999998</v>
      </c>
      <c r="AG55" s="74"/>
      <c r="AH55" s="147">
        <f t="shared" si="12"/>
        <v>0</v>
      </c>
      <c r="AI55" s="75"/>
      <c r="AJ55" s="147">
        <f t="shared" si="13"/>
        <v>0</v>
      </c>
      <c r="AK55" s="76"/>
      <c r="AL55" s="147">
        <f t="shared" si="14"/>
        <v>0</v>
      </c>
      <c r="AM55" s="76"/>
      <c r="AN55" s="147">
        <f t="shared" si="15"/>
        <v>0</v>
      </c>
      <c r="AO55" s="76"/>
      <c r="AP55" s="147">
        <f t="shared" si="16"/>
        <v>0</v>
      </c>
      <c r="AQ55" s="76"/>
      <c r="AR55" s="147">
        <f t="shared" si="17"/>
        <v>0</v>
      </c>
      <c r="AS55" s="95">
        <v>23</v>
      </c>
      <c r="AT55" s="147">
        <f t="shared" si="18"/>
        <v>73418.216624999986</v>
      </c>
      <c r="AU55" s="77"/>
      <c r="AV55" s="77"/>
      <c r="AW55" s="77"/>
      <c r="AX55" s="78"/>
      <c r="AY55" s="77"/>
      <c r="AZ55" s="77"/>
      <c r="BA55" s="114"/>
      <c r="BB55" s="114"/>
      <c r="BC55" s="114"/>
      <c r="BD55" s="75"/>
      <c r="BE55" s="75" t="s">
        <v>285</v>
      </c>
      <c r="BF55" s="150"/>
      <c r="BG55" s="150">
        <v>10618</v>
      </c>
      <c r="BH55" s="150"/>
      <c r="BI55" s="151">
        <v>3539</v>
      </c>
      <c r="BJ55" s="151"/>
      <c r="BK55" s="153"/>
      <c r="BL55" s="154"/>
      <c r="BM55" s="147">
        <f t="shared" si="19"/>
        <v>25536.771000000001</v>
      </c>
      <c r="BN55" s="70">
        <f t="shared" si="20"/>
        <v>450399.11062499997</v>
      </c>
      <c r="BO55" s="80"/>
    </row>
    <row r="56" spans="1:67" s="81" customFormat="1" ht="18" customHeight="1" x14ac:dyDescent="0.35">
      <c r="A56" s="115">
        <v>43</v>
      </c>
      <c r="B56" s="116" t="s">
        <v>224</v>
      </c>
      <c r="C56" s="117" t="s">
        <v>68</v>
      </c>
      <c r="D56" s="118" t="s">
        <v>82</v>
      </c>
      <c r="E56" s="119" t="s">
        <v>236</v>
      </c>
      <c r="F56" s="118" t="s">
        <v>105</v>
      </c>
      <c r="G56" s="120" t="s">
        <v>1</v>
      </c>
      <c r="H56" s="121"/>
      <c r="I56" s="122" t="s">
        <v>133</v>
      </c>
      <c r="J56" s="217">
        <v>4.8099999999999996</v>
      </c>
      <c r="K56" s="67">
        <f t="shared" si="2"/>
        <v>170245.13999999998</v>
      </c>
      <c r="L56" s="123">
        <v>18</v>
      </c>
      <c r="M56" s="124">
        <v>18</v>
      </c>
      <c r="N56" s="124"/>
      <c r="O56" s="124"/>
      <c r="P56" s="141">
        <f t="shared" si="3"/>
        <v>191525.78249999997</v>
      </c>
      <c r="Q56" s="141">
        <f t="shared" si="4"/>
        <v>0</v>
      </c>
      <c r="R56" s="141">
        <f t="shared" si="5"/>
        <v>0</v>
      </c>
      <c r="S56" s="124">
        <v>18</v>
      </c>
      <c r="T56" s="141">
        <f t="shared" si="6"/>
        <v>3981.8250000000003</v>
      </c>
      <c r="U56" s="124"/>
      <c r="V56" s="147">
        <f t="shared" si="7"/>
        <v>0</v>
      </c>
      <c r="W56" s="124"/>
      <c r="X56" s="147">
        <f t="shared" si="8"/>
        <v>0</v>
      </c>
      <c r="Y56" s="125"/>
      <c r="Z56" s="149"/>
      <c r="AA56" s="173"/>
      <c r="AB56" s="141">
        <f t="shared" si="9"/>
        <v>0</v>
      </c>
      <c r="AC56" s="177"/>
      <c r="AD56" s="147">
        <f t="shared" si="10"/>
        <v>0</v>
      </c>
      <c r="AE56" s="179">
        <v>18</v>
      </c>
      <c r="AF56" s="147">
        <f t="shared" si="11"/>
        <v>57457.734749999989</v>
      </c>
      <c r="AG56" s="126">
        <v>10</v>
      </c>
      <c r="AH56" s="147">
        <f t="shared" si="12"/>
        <v>4424.25</v>
      </c>
      <c r="AI56" s="127"/>
      <c r="AJ56" s="147">
        <f t="shared" si="13"/>
        <v>0</v>
      </c>
      <c r="AK56" s="128"/>
      <c r="AL56" s="147">
        <f t="shared" si="14"/>
        <v>0</v>
      </c>
      <c r="AM56" s="128"/>
      <c r="AN56" s="147">
        <f t="shared" si="15"/>
        <v>0</v>
      </c>
      <c r="AO56" s="128"/>
      <c r="AP56" s="147">
        <f t="shared" si="16"/>
        <v>0</v>
      </c>
      <c r="AQ56" s="128"/>
      <c r="AR56" s="147">
        <f t="shared" si="17"/>
        <v>0</v>
      </c>
      <c r="AS56" s="129">
        <v>16</v>
      </c>
      <c r="AT56" s="147">
        <f t="shared" si="18"/>
        <v>51073.541999999994</v>
      </c>
      <c r="AU56" s="130"/>
      <c r="AV56" s="130"/>
      <c r="AW56" s="130"/>
      <c r="AX56" s="131"/>
      <c r="AY56" s="130"/>
      <c r="AZ56" s="130"/>
      <c r="BA56" s="132"/>
      <c r="BB56" s="132"/>
      <c r="BC56" s="132"/>
      <c r="BD56" s="127"/>
      <c r="BE56" s="127" t="s">
        <v>260</v>
      </c>
      <c r="BF56" s="158">
        <v>8848</v>
      </c>
      <c r="BG56" s="158"/>
      <c r="BH56" s="158"/>
      <c r="BI56" s="159"/>
      <c r="BJ56" s="159"/>
      <c r="BK56" s="160"/>
      <c r="BL56" s="161"/>
      <c r="BM56" s="147">
        <f t="shared" si="19"/>
        <v>19152.578249999999</v>
      </c>
      <c r="BN56" s="70">
        <f t="shared" si="20"/>
        <v>336463.71250000002</v>
      </c>
      <c r="BO56" s="80"/>
    </row>
    <row r="57" spans="1:67" s="81" customFormat="1" ht="18" customHeight="1" x14ac:dyDescent="0.35">
      <c r="A57" s="59">
        <v>44</v>
      </c>
      <c r="B57" s="60" t="s">
        <v>45</v>
      </c>
      <c r="C57" s="86" t="s">
        <v>76</v>
      </c>
      <c r="D57" s="62" t="s">
        <v>82</v>
      </c>
      <c r="E57" s="83" t="s">
        <v>256</v>
      </c>
      <c r="F57" s="62" t="s">
        <v>120</v>
      </c>
      <c r="G57" s="84" t="s">
        <v>1</v>
      </c>
      <c r="H57" s="65"/>
      <c r="I57" s="66" t="s">
        <v>133</v>
      </c>
      <c r="J57" s="97">
        <v>4.99</v>
      </c>
      <c r="K57" s="67">
        <f t="shared" si="2"/>
        <v>176616.06</v>
      </c>
      <c r="L57" s="68">
        <v>21</v>
      </c>
      <c r="M57" s="69"/>
      <c r="N57" s="69">
        <v>18</v>
      </c>
      <c r="O57" s="69">
        <v>3</v>
      </c>
      <c r="P57" s="141">
        <f t="shared" si="3"/>
        <v>0</v>
      </c>
      <c r="Q57" s="141">
        <f t="shared" si="4"/>
        <v>198693.0675</v>
      </c>
      <c r="R57" s="141">
        <f t="shared" si="5"/>
        <v>33115.511249999996</v>
      </c>
      <c r="S57" s="69"/>
      <c r="T57" s="141">
        <f t="shared" si="6"/>
        <v>0</v>
      </c>
      <c r="U57" s="69">
        <v>18</v>
      </c>
      <c r="V57" s="147">
        <f t="shared" si="7"/>
        <v>3981.8250000000003</v>
      </c>
      <c r="W57" s="69">
        <v>3</v>
      </c>
      <c r="X57" s="147">
        <f t="shared" si="8"/>
        <v>663.63750000000005</v>
      </c>
      <c r="Y57" s="71"/>
      <c r="Z57" s="149"/>
      <c r="AA57" s="171"/>
      <c r="AB57" s="141">
        <f t="shared" si="9"/>
        <v>0</v>
      </c>
      <c r="AC57" s="172"/>
      <c r="AD57" s="147">
        <f t="shared" si="10"/>
        <v>0</v>
      </c>
      <c r="AE57" s="181">
        <v>21</v>
      </c>
      <c r="AF57" s="147">
        <f t="shared" si="11"/>
        <v>69542.57362499999</v>
      </c>
      <c r="AG57" s="74"/>
      <c r="AH57" s="147">
        <f t="shared" si="12"/>
        <v>0</v>
      </c>
      <c r="AI57" s="75"/>
      <c r="AJ57" s="147">
        <f t="shared" si="13"/>
        <v>0</v>
      </c>
      <c r="AK57" s="76"/>
      <c r="AL57" s="147">
        <f t="shared" si="14"/>
        <v>0</v>
      </c>
      <c r="AM57" s="76"/>
      <c r="AN57" s="147">
        <f t="shared" si="15"/>
        <v>0</v>
      </c>
      <c r="AO57" s="76"/>
      <c r="AP57" s="147">
        <f t="shared" si="16"/>
        <v>0</v>
      </c>
      <c r="AQ57" s="76"/>
      <c r="AR57" s="147">
        <f t="shared" si="17"/>
        <v>0</v>
      </c>
      <c r="AS57" s="95">
        <v>14</v>
      </c>
      <c r="AT57" s="147">
        <f t="shared" si="18"/>
        <v>46361.715749999996</v>
      </c>
      <c r="AU57" s="77"/>
      <c r="AV57" s="77"/>
      <c r="AW57" s="77"/>
      <c r="AX57" s="78"/>
      <c r="AY57" s="77"/>
      <c r="AZ57" s="77"/>
      <c r="BA57" s="100"/>
      <c r="BB57" s="100"/>
      <c r="BC57" s="100"/>
      <c r="BD57" s="75"/>
      <c r="BE57" s="75"/>
      <c r="BF57" s="150"/>
      <c r="BG57" s="150"/>
      <c r="BH57" s="150"/>
      <c r="BI57" s="151"/>
      <c r="BJ57" s="151"/>
      <c r="BK57" s="153"/>
      <c r="BL57" s="154">
        <v>17697</v>
      </c>
      <c r="BM57" s="147">
        <f t="shared" si="19"/>
        <v>23180.857875000002</v>
      </c>
      <c r="BN57" s="70">
        <f t="shared" si="20"/>
        <v>393236.18849999993</v>
      </c>
      <c r="BO57" s="80"/>
    </row>
    <row r="58" spans="1:67" s="81" customFormat="1" ht="18" customHeight="1" x14ac:dyDescent="0.35">
      <c r="A58" s="59">
        <v>45</v>
      </c>
      <c r="B58" s="62" t="s">
        <v>47</v>
      </c>
      <c r="C58" s="61" t="s">
        <v>73</v>
      </c>
      <c r="D58" s="62" t="s">
        <v>82</v>
      </c>
      <c r="E58" s="89" t="s">
        <v>205</v>
      </c>
      <c r="F58" s="88" t="s">
        <v>123</v>
      </c>
      <c r="G58" s="84" t="s">
        <v>1</v>
      </c>
      <c r="H58" s="65"/>
      <c r="I58" s="66" t="s">
        <v>133</v>
      </c>
      <c r="J58" s="98">
        <v>5.08</v>
      </c>
      <c r="K58" s="67">
        <f t="shared" si="2"/>
        <v>179801.52</v>
      </c>
      <c r="L58" s="68">
        <v>22</v>
      </c>
      <c r="M58" s="69"/>
      <c r="N58" s="69">
        <v>14</v>
      </c>
      <c r="O58" s="69">
        <v>8</v>
      </c>
      <c r="P58" s="141">
        <f t="shared" si="3"/>
        <v>0</v>
      </c>
      <c r="Q58" s="141">
        <f t="shared" si="4"/>
        <v>157326.32999999999</v>
      </c>
      <c r="R58" s="141">
        <f t="shared" si="5"/>
        <v>89900.76</v>
      </c>
      <c r="S58" s="69"/>
      <c r="T58" s="141">
        <f t="shared" si="6"/>
        <v>0</v>
      </c>
      <c r="U58" s="69">
        <v>14</v>
      </c>
      <c r="V58" s="147">
        <f t="shared" si="7"/>
        <v>3096.9750000000004</v>
      </c>
      <c r="W58" s="69">
        <v>8</v>
      </c>
      <c r="X58" s="147">
        <f t="shared" si="8"/>
        <v>1769.7</v>
      </c>
      <c r="Y58" s="71"/>
      <c r="Z58" s="149"/>
      <c r="AA58" s="171"/>
      <c r="AB58" s="141">
        <f t="shared" si="9"/>
        <v>0</v>
      </c>
      <c r="AC58" s="172"/>
      <c r="AD58" s="147">
        <f t="shared" si="10"/>
        <v>0</v>
      </c>
      <c r="AE58" s="69">
        <v>22</v>
      </c>
      <c r="AF58" s="147">
        <f t="shared" si="11"/>
        <v>74168.126999999993</v>
      </c>
      <c r="AG58" s="74"/>
      <c r="AH58" s="147">
        <f t="shared" si="12"/>
        <v>0</v>
      </c>
      <c r="AI58" s="75"/>
      <c r="AJ58" s="147">
        <f t="shared" si="13"/>
        <v>0</v>
      </c>
      <c r="AK58" s="76">
        <v>12</v>
      </c>
      <c r="AL58" s="147">
        <f t="shared" si="14"/>
        <v>5309.1</v>
      </c>
      <c r="AM58" s="76"/>
      <c r="AN58" s="147">
        <f t="shared" si="15"/>
        <v>0</v>
      </c>
      <c r="AO58" s="76">
        <v>4</v>
      </c>
      <c r="AP58" s="147">
        <f t="shared" si="16"/>
        <v>1769.7</v>
      </c>
      <c r="AQ58" s="76"/>
      <c r="AR58" s="147">
        <f t="shared" si="17"/>
        <v>0</v>
      </c>
      <c r="AS58" s="95">
        <v>16</v>
      </c>
      <c r="AT58" s="147">
        <f t="shared" si="18"/>
        <v>53940.455999999998</v>
      </c>
      <c r="AU58" s="77"/>
      <c r="AV58" s="77"/>
      <c r="AW58" s="77"/>
      <c r="AX58" s="78"/>
      <c r="AY58" s="77"/>
      <c r="AZ58" s="77"/>
      <c r="BA58" s="100"/>
      <c r="BB58" s="100"/>
      <c r="BC58" s="100"/>
      <c r="BD58" s="75"/>
      <c r="BE58" s="75" t="s">
        <v>266</v>
      </c>
      <c r="BF58" s="150"/>
      <c r="BG58" s="150">
        <v>10618</v>
      </c>
      <c r="BH58" s="150"/>
      <c r="BI58" s="151"/>
      <c r="BJ58" s="151"/>
      <c r="BK58" s="153"/>
      <c r="BL58" s="154"/>
      <c r="BM58" s="147">
        <f t="shared" si="19"/>
        <v>24722.708999999999</v>
      </c>
      <c r="BN58" s="70">
        <f t="shared" si="20"/>
        <v>422621.85699999996</v>
      </c>
      <c r="BO58" s="80"/>
    </row>
    <row r="59" spans="1:67" s="81" customFormat="1" ht="18" customHeight="1" x14ac:dyDescent="0.35">
      <c r="A59" s="59">
        <v>46</v>
      </c>
      <c r="B59" s="60" t="s">
        <v>44</v>
      </c>
      <c r="C59" s="85" t="s">
        <v>68</v>
      </c>
      <c r="D59" s="62" t="s">
        <v>82</v>
      </c>
      <c r="E59" s="83" t="s">
        <v>235</v>
      </c>
      <c r="F59" s="62" t="s">
        <v>105</v>
      </c>
      <c r="G59" s="84" t="s">
        <v>1</v>
      </c>
      <c r="H59" s="65"/>
      <c r="I59" s="66" t="s">
        <v>133</v>
      </c>
      <c r="J59" s="97">
        <v>5.08</v>
      </c>
      <c r="K59" s="67">
        <f t="shared" si="2"/>
        <v>179801.52</v>
      </c>
      <c r="L59" s="68">
        <v>20</v>
      </c>
      <c r="M59" s="69">
        <v>20</v>
      </c>
      <c r="N59" s="69"/>
      <c r="O59" s="69"/>
      <c r="P59" s="141">
        <f t="shared" si="3"/>
        <v>224751.9</v>
      </c>
      <c r="Q59" s="141">
        <f t="shared" si="4"/>
        <v>0</v>
      </c>
      <c r="R59" s="141">
        <f t="shared" si="5"/>
        <v>0</v>
      </c>
      <c r="S59" s="69">
        <v>20</v>
      </c>
      <c r="T59" s="141">
        <f t="shared" si="6"/>
        <v>4424.25</v>
      </c>
      <c r="U59" s="69"/>
      <c r="V59" s="147">
        <f t="shared" si="7"/>
        <v>0</v>
      </c>
      <c r="W59" s="69"/>
      <c r="X59" s="147">
        <f t="shared" si="8"/>
        <v>0</v>
      </c>
      <c r="Y59" s="71"/>
      <c r="Z59" s="149"/>
      <c r="AA59" s="69"/>
      <c r="AB59" s="141">
        <f t="shared" si="9"/>
        <v>0</v>
      </c>
      <c r="AC59" s="172"/>
      <c r="AD59" s="147">
        <f t="shared" si="10"/>
        <v>0</v>
      </c>
      <c r="AE59" s="69">
        <v>20</v>
      </c>
      <c r="AF59" s="147">
        <f t="shared" si="11"/>
        <v>67425.569999999992</v>
      </c>
      <c r="AG59" s="74">
        <v>11</v>
      </c>
      <c r="AH59" s="147">
        <f t="shared" si="12"/>
        <v>4866.6750000000002</v>
      </c>
      <c r="AI59" s="75"/>
      <c r="AJ59" s="147">
        <f t="shared" si="13"/>
        <v>0</v>
      </c>
      <c r="AK59" s="76"/>
      <c r="AL59" s="147">
        <f t="shared" si="14"/>
        <v>0</v>
      </c>
      <c r="AM59" s="76"/>
      <c r="AN59" s="147">
        <f t="shared" si="15"/>
        <v>0</v>
      </c>
      <c r="AO59" s="76"/>
      <c r="AP59" s="147">
        <f t="shared" si="16"/>
        <v>0</v>
      </c>
      <c r="AQ59" s="76"/>
      <c r="AR59" s="147">
        <f t="shared" si="17"/>
        <v>0</v>
      </c>
      <c r="AS59" s="95">
        <v>17</v>
      </c>
      <c r="AT59" s="147">
        <f t="shared" si="18"/>
        <v>57311.734499999999</v>
      </c>
      <c r="AU59" s="77"/>
      <c r="AV59" s="77"/>
      <c r="AW59" s="77"/>
      <c r="AX59" s="78"/>
      <c r="AY59" s="77"/>
      <c r="AZ59" s="77"/>
      <c r="BA59" s="100"/>
      <c r="BB59" s="100"/>
      <c r="BC59" s="100"/>
      <c r="BD59" s="75"/>
      <c r="BE59" s="75" t="s">
        <v>166</v>
      </c>
      <c r="BF59" s="150">
        <v>8848</v>
      </c>
      <c r="BG59" s="150"/>
      <c r="BH59" s="150"/>
      <c r="BI59" s="151">
        <v>3539</v>
      </c>
      <c r="BJ59" s="151"/>
      <c r="BK59" s="153"/>
      <c r="BL59" s="154"/>
      <c r="BM59" s="147">
        <f t="shared" si="19"/>
        <v>22475.190000000002</v>
      </c>
      <c r="BN59" s="70">
        <f t="shared" si="20"/>
        <v>393642.31949999998</v>
      </c>
      <c r="BO59" s="80"/>
    </row>
    <row r="60" spans="1:67" s="81" customFormat="1" ht="18" customHeight="1" x14ac:dyDescent="0.35">
      <c r="A60" s="59">
        <v>47</v>
      </c>
      <c r="B60" s="60" t="s">
        <v>48</v>
      </c>
      <c r="C60" s="86" t="s">
        <v>76</v>
      </c>
      <c r="D60" s="62" t="s">
        <v>82</v>
      </c>
      <c r="E60" s="83" t="s">
        <v>206</v>
      </c>
      <c r="F60" s="62" t="s">
        <v>124</v>
      </c>
      <c r="G60" s="84" t="s">
        <v>1</v>
      </c>
      <c r="H60" s="65"/>
      <c r="I60" s="66" t="s">
        <v>133</v>
      </c>
      <c r="J60" s="97">
        <v>5.16</v>
      </c>
      <c r="K60" s="67">
        <f t="shared" si="2"/>
        <v>182633.04</v>
      </c>
      <c r="L60" s="68">
        <v>16</v>
      </c>
      <c r="M60" s="69"/>
      <c r="N60" s="69">
        <v>16</v>
      </c>
      <c r="O60" s="69"/>
      <c r="P60" s="141">
        <f t="shared" si="3"/>
        <v>0</v>
      </c>
      <c r="Q60" s="141">
        <f t="shared" si="4"/>
        <v>182633.04</v>
      </c>
      <c r="R60" s="141">
        <f t="shared" si="5"/>
        <v>0</v>
      </c>
      <c r="S60" s="69"/>
      <c r="T60" s="141">
        <f t="shared" si="6"/>
        <v>0</v>
      </c>
      <c r="U60" s="69">
        <v>16</v>
      </c>
      <c r="V60" s="147">
        <f t="shared" si="7"/>
        <v>3539.4</v>
      </c>
      <c r="W60" s="69"/>
      <c r="X60" s="147">
        <f t="shared" si="8"/>
        <v>0</v>
      </c>
      <c r="Y60" s="71"/>
      <c r="Z60" s="149"/>
      <c r="AA60" s="171"/>
      <c r="AB60" s="141">
        <f t="shared" si="9"/>
        <v>0</v>
      </c>
      <c r="AC60" s="172"/>
      <c r="AD60" s="147">
        <f t="shared" si="10"/>
        <v>0</v>
      </c>
      <c r="AE60" s="69">
        <v>16</v>
      </c>
      <c r="AF60" s="147">
        <f t="shared" si="11"/>
        <v>54789.912000000004</v>
      </c>
      <c r="AG60" s="74"/>
      <c r="AH60" s="147">
        <f t="shared" si="12"/>
        <v>0</v>
      </c>
      <c r="AI60" s="75"/>
      <c r="AJ60" s="147">
        <f t="shared" si="13"/>
        <v>0</v>
      </c>
      <c r="AK60" s="76"/>
      <c r="AL60" s="147">
        <f t="shared" si="14"/>
        <v>0</v>
      </c>
      <c r="AM60" s="76"/>
      <c r="AN60" s="147">
        <f t="shared" si="15"/>
        <v>0</v>
      </c>
      <c r="AO60" s="76"/>
      <c r="AP60" s="147">
        <f t="shared" si="16"/>
        <v>0</v>
      </c>
      <c r="AQ60" s="76"/>
      <c r="AR60" s="147">
        <f t="shared" si="17"/>
        <v>0</v>
      </c>
      <c r="AS60" s="95">
        <v>0</v>
      </c>
      <c r="AT60" s="147">
        <f t="shared" si="18"/>
        <v>0</v>
      </c>
      <c r="AU60" s="77"/>
      <c r="AV60" s="77"/>
      <c r="AW60" s="77"/>
      <c r="AX60" s="78"/>
      <c r="AY60" s="77"/>
      <c r="AZ60" s="77"/>
      <c r="BA60" s="100"/>
      <c r="BB60" s="100"/>
      <c r="BC60" s="100"/>
      <c r="BD60" s="75"/>
      <c r="BE60" s="75"/>
      <c r="BF60" s="150"/>
      <c r="BG60" s="150"/>
      <c r="BH60" s="150"/>
      <c r="BI60" s="151"/>
      <c r="BJ60" s="151"/>
      <c r="BK60" s="153"/>
      <c r="BL60" s="154">
        <v>17697</v>
      </c>
      <c r="BM60" s="147">
        <f t="shared" si="19"/>
        <v>18263.304</v>
      </c>
      <c r="BN60" s="70">
        <f t="shared" si="20"/>
        <v>276922.65600000002</v>
      </c>
      <c r="BO60" s="80"/>
    </row>
    <row r="61" spans="1:67" s="81" customFormat="1" ht="18" customHeight="1" x14ac:dyDescent="0.35">
      <c r="A61" s="59">
        <v>48</v>
      </c>
      <c r="B61" s="60" t="s">
        <v>50</v>
      </c>
      <c r="C61" s="82" t="s">
        <v>79</v>
      </c>
      <c r="D61" s="62" t="s">
        <v>82</v>
      </c>
      <c r="E61" s="83" t="s">
        <v>208</v>
      </c>
      <c r="F61" s="62" t="s">
        <v>127</v>
      </c>
      <c r="G61" s="84" t="s">
        <v>242</v>
      </c>
      <c r="H61" s="65"/>
      <c r="I61" s="66" t="s">
        <v>16</v>
      </c>
      <c r="J61" s="97">
        <v>4.49</v>
      </c>
      <c r="K61" s="67">
        <f t="shared" si="2"/>
        <v>158919.06</v>
      </c>
      <c r="L61" s="68">
        <v>24</v>
      </c>
      <c r="M61" s="69"/>
      <c r="N61" s="69">
        <v>18</v>
      </c>
      <c r="O61" s="69">
        <v>6</v>
      </c>
      <c r="P61" s="141">
        <f t="shared" si="3"/>
        <v>0</v>
      </c>
      <c r="Q61" s="141">
        <f t="shared" si="4"/>
        <v>178783.9425</v>
      </c>
      <c r="R61" s="141">
        <f t="shared" si="5"/>
        <v>59594.647499999999</v>
      </c>
      <c r="S61" s="69"/>
      <c r="T61" s="141">
        <f t="shared" si="6"/>
        <v>0</v>
      </c>
      <c r="U61" s="69">
        <v>18</v>
      </c>
      <c r="V61" s="147">
        <f t="shared" si="7"/>
        <v>3981.8250000000003</v>
      </c>
      <c r="W61" s="69">
        <v>6</v>
      </c>
      <c r="X61" s="147">
        <f t="shared" si="8"/>
        <v>1327.2750000000001</v>
      </c>
      <c r="Y61" s="71"/>
      <c r="Z61" s="149"/>
      <c r="AA61" s="171"/>
      <c r="AB61" s="141">
        <f t="shared" si="9"/>
        <v>0</v>
      </c>
      <c r="AC61" s="172"/>
      <c r="AD61" s="147">
        <f t="shared" si="10"/>
        <v>0</v>
      </c>
      <c r="AE61" s="180"/>
      <c r="AF61" s="147">
        <f t="shared" si="11"/>
        <v>0</v>
      </c>
      <c r="AG61" s="74"/>
      <c r="AH61" s="147">
        <f t="shared" si="12"/>
        <v>0</v>
      </c>
      <c r="AI61" s="75"/>
      <c r="AJ61" s="147">
        <f t="shared" si="13"/>
        <v>0</v>
      </c>
      <c r="AK61" s="76">
        <v>12</v>
      </c>
      <c r="AL61" s="147">
        <f t="shared" si="14"/>
        <v>5309.1</v>
      </c>
      <c r="AM61" s="76"/>
      <c r="AN61" s="147">
        <f t="shared" si="15"/>
        <v>0</v>
      </c>
      <c r="AO61" s="76">
        <v>2</v>
      </c>
      <c r="AP61" s="147">
        <f t="shared" si="16"/>
        <v>884.85</v>
      </c>
      <c r="AQ61" s="76"/>
      <c r="AR61" s="147">
        <f t="shared" si="17"/>
        <v>0</v>
      </c>
      <c r="AS61" s="95">
        <v>14</v>
      </c>
      <c r="AT61" s="147">
        <f t="shared" si="18"/>
        <v>41716.253249999994</v>
      </c>
      <c r="AU61" s="77"/>
      <c r="AV61" s="77"/>
      <c r="AW61" s="77"/>
      <c r="AX61" s="78"/>
      <c r="AY61" s="77"/>
      <c r="AZ61" s="77"/>
      <c r="BA61" s="100"/>
      <c r="BB61" s="100"/>
      <c r="BC61" s="100"/>
      <c r="BD61" s="75"/>
      <c r="BE61" s="75" t="s">
        <v>267</v>
      </c>
      <c r="BF61" s="150"/>
      <c r="BG61" s="156"/>
      <c r="BH61" s="150">
        <v>10618</v>
      </c>
      <c r="BI61" s="151">
        <v>3539</v>
      </c>
      <c r="BJ61" s="151"/>
      <c r="BK61" s="153"/>
      <c r="BL61" s="154"/>
      <c r="BM61" s="147">
        <f t="shared" si="19"/>
        <v>23837.859</v>
      </c>
      <c r="BN61" s="70">
        <f t="shared" si="20"/>
        <v>329592.75225000002</v>
      </c>
      <c r="BO61" s="80"/>
    </row>
    <row r="62" spans="1:67" s="81" customFormat="1" ht="18" customHeight="1" x14ac:dyDescent="0.35">
      <c r="A62" s="59">
        <v>49</v>
      </c>
      <c r="B62" s="60" t="s">
        <v>49</v>
      </c>
      <c r="C62" s="86" t="s">
        <v>229</v>
      </c>
      <c r="D62" s="62" t="s">
        <v>82</v>
      </c>
      <c r="E62" s="83" t="s">
        <v>207</v>
      </c>
      <c r="F62" s="62" t="s">
        <v>127</v>
      </c>
      <c r="G62" s="84" t="s">
        <v>242</v>
      </c>
      <c r="H62" s="65"/>
      <c r="I62" s="66" t="s">
        <v>16</v>
      </c>
      <c r="J62" s="97">
        <v>4.7300000000000004</v>
      </c>
      <c r="K62" s="67">
        <f t="shared" si="2"/>
        <v>167413.62000000002</v>
      </c>
      <c r="L62" s="68">
        <v>4</v>
      </c>
      <c r="M62" s="69"/>
      <c r="N62" s="69">
        <v>2</v>
      </c>
      <c r="O62" s="69">
        <v>2</v>
      </c>
      <c r="P62" s="141">
        <f t="shared" si="3"/>
        <v>0</v>
      </c>
      <c r="Q62" s="141">
        <f t="shared" si="4"/>
        <v>20926.702500000003</v>
      </c>
      <c r="R62" s="141">
        <f t="shared" si="5"/>
        <v>20926.702500000003</v>
      </c>
      <c r="S62" s="69"/>
      <c r="T62" s="141">
        <f t="shared" si="6"/>
        <v>0</v>
      </c>
      <c r="U62" s="69">
        <v>2</v>
      </c>
      <c r="V62" s="147">
        <f t="shared" si="7"/>
        <v>442.42500000000001</v>
      </c>
      <c r="W62" s="69">
        <v>2</v>
      </c>
      <c r="X62" s="147">
        <f t="shared" si="8"/>
        <v>442.42500000000001</v>
      </c>
      <c r="Y62" s="71"/>
      <c r="Z62" s="149"/>
      <c r="AA62" s="171"/>
      <c r="AB62" s="141">
        <f t="shared" si="9"/>
        <v>0</v>
      </c>
      <c r="AC62" s="172"/>
      <c r="AD62" s="147">
        <f t="shared" si="10"/>
        <v>0</v>
      </c>
      <c r="AE62" s="172"/>
      <c r="AF62" s="147">
        <f t="shared" si="11"/>
        <v>0</v>
      </c>
      <c r="AG62" s="74"/>
      <c r="AH62" s="147">
        <f t="shared" si="12"/>
        <v>0</v>
      </c>
      <c r="AI62" s="75"/>
      <c r="AJ62" s="147">
        <f t="shared" si="13"/>
        <v>0</v>
      </c>
      <c r="AK62" s="76"/>
      <c r="AL62" s="147">
        <f t="shared" si="14"/>
        <v>0</v>
      </c>
      <c r="AM62" s="76"/>
      <c r="AN62" s="147">
        <f t="shared" si="15"/>
        <v>0</v>
      </c>
      <c r="AO62" s="76">
        <v>2</v>
      </c>
      <c r="AP62" s="147">
        <f t="shared" si="16"/>
        <v>884.85</v>
      </c>
      <c r="AQ62" s="76"/>
      <c r="AR62" s="147">
        <f t="shared" si="17"/>
        <v>0</v>
      </c>
      <c r="AS62" s="95">
        <v>2</v>
      </c>
      <c r="AT62" s="147">
        <f t="shared" si="18"/>
        <v>6278.0107500000004</v>
      </c>
      <c r="AU62" s="77"/>
      <c r="AV62" s="77"/>
      <c r="AW62" s="77"/>
      <c r="AX62" s="78"/>
      <c r="AY62" s="77"/>
      <c r="AZ62" s="77"/>
      <c r="BA62" s="100"/>
      <c r="BB62" s="100"/>
      <c r="BC62" s="100"/>
      <c r="BD62" s="75"/>
      <c r="BE62" s="75"/>
      <c r="BF62" s="150"/>
      <c r="BG62" s="150"/>
      <c r="BH62" s="150"/>
      <c r="BI62" s="151"/>
      <c r="BJ62" s="151"/>
      <c r="BK62" s="153"/>
      <c r="BL62" s="154"/>
      <c r="BM62" s="147">
        <f t="shared" si="19"/>
        <v>4185.3405000000012</v>
      </c>
      <c r="BN62" s="70">
        <f t="shared" si="20"/>
        <v>54086.45625000001</v>
      </c>
      <c r="BO62" s="53"/>
    </row>
    <row r="63" spans="1:67" s="81" customFormat="1" ht="18" customHeight="1" x14ac:dyDescent="0.35">
      <c r="A63" s="59">
        <v>50</v>
      </c>
      <c r="B63" s="101" t="s">
        <v>225</v>
      </c>
      <c r="C63" s="82" t="s">
        <v>74</v>
      </c>
      <c r="D63" s="62" t="s">
        <v>82</v>
      </c>
      <c r="E63" s="83" t="s">
        <v>238</v>
      </c>
      <c r="F63" s="62" t="s">
        <v>239</v>
      </c>
      <c r="G63" s="84" t="s">
        <v>243</v>
      </c>
      <c r="H63" s="65"/>
      <c r="I63" s="66" t="s">
        <v>16</v>
      </c>
      <c r="J63" s="97">
        <v>4.0999999999999996</v>
      </c>
      <c r="K63" s="67">
        <f t="shared" si="2"/>
        <v>145115.4</v>
      </c>
      <c r="L63" s="68">
        <v>24</v>
      </c>
      <c r="M63" s="69"/>
      <c r="N63" s="69">
        <v>24</v>
      </c>
      <c r="O63" s="69"/>
      <c r="P63" s="141">
        <f t="shared" si="3"/>
        <v>0</v>
      </c>
      <c r="Q63" s="141">
        <f t="shared" si="4"/>
        <v>217673.09999999998</v>
      </c>
      <c r="R63" s="141">
        <f t="shared" si="5"/>
        <v>0</v>
      </c>
      <c r="S63" s="69"/>
      <c r="T63" s="141">
        <f t="shared" si="6"/>
        <v>0</v>
      </c>
      <c r="U63" s="69">
        <v>24</v>
      </c>
      <c r="V63" s="147">
        <f t="shared" si="7"/>
        <v>5309.1</v>
      </c>
      <c r="W63" s="69"/>
      <c r="X63" s="147">
        <f t="shared" si="8"/>
        <v>0</v>
      </c>
      <c r="Y63" s="71"/>
      <c r="Z63" s="149"/>
      <c r="AA63" s="171"/>
      <c r="AB63" s="141">
        <f t="shared" si="9"/>
        <v>0</v>
      </c>
      <c r="AC63" s="172"/>
      <c r="AD63" s="147">
        <f t="shared" si="10"/>
        <v>0</v>
      </c>
      <c r="AE63" s="172"/>
      <c r="AF63" s="147">
        <f t="shared" si="11"/>
        <v>0</v>
      </c>
      <c r="AG63" s="74"/>
      <c r="AH63" s="147">
        <f t="shared" si="12"/>
        <v>0</v>
      </c>
      <c r="AI63" s="75"/>
      <c r="AJ63" s="147">
        <f t="shared" si="13"/>
        <v>0</v>
      </c>
      <c r="AK63" s="76">
        <v>12</v>
      </c>
      <c r="AL63" s="147">
        <f t="shared" si="14"/>
        <v>5309.1</v>
      </c>
      <c r="AM63" s="76"/>
      <c r="AN63" s="147">
        <f t="shared" si="15"/>
        <v>0</v>
      </c>
      <c r="AO63" s="76"/>
      <c r="AP63" s="147">
        <f t="shared" si="16"/>
        <v>0</v>
      </c>
      <c r="AQ63" s="76"/>
      <c r="AR63" s="147">
        <f t="shared" si="17"/>
        <v>0</v>
      </c>
      <c r="AS63" s="95">
        <v>22</v>
      </c>
      <c r="AT63" s="147">
        <f t="shared" si="18"/>
        <v>59860.102499999994</v>
      </c>
      <c r="AU63" s="77"/>
      <c r="AV63" s="77"/>
      <c r="AW63" s="77"/>
      <c r="AX63" s="78"/>
      <c r="AY63" s="77"/>
      <c r="AZ63" s="77"/>
      <c r="BA63" s="100"/>
      <c r="BB63" s="100"/>
      <c r="BC63" s="100"/>
      <c r="BD63" s="75"/>
      <c r="BE63" s="75"/>
      <c r="BF63" s="150"/>
      <c r="BG63" s="150"/>
      <c r="BH63" s="150"/>
      <c r="BI63" s="151"/>
      <c r="BJ63" s="151"/>
      <c r="BK63" s="153"/>
      <c r="BL63" s="154"/>
      <c r="BM63" s="147">
        <f t="shared" si="19"/>
        <v>21767.309999999998</v>
      </c>
      <c r="BN63" s="70">
        <f t="shared" si="20"/>
        <v>309918.71249999997</v>
      </c>
      <c r="BO63" s="80"/>
    </row>
    <row r="64" spans="1:67" s="81" customFormat="1" ht="18" customHeight="1" x14ac:dyDescent="0.35">
      <c r="A64" s="59">
        <v>51</v>
      </c>
      <c r="B64" s="60" t="s">
        <v>226</v>
      </c>
      <c r="C64" s="85" t="s">
        <v>67</v>
      </c>
      <c r="D64" s="62" t="s">
        <v>82</v>
      </c>
      <c r="E64" s="83" t="s">
        <v>238</v>
      </c>
      <c r="F64" s="62" t="s">
        <v>240</v>
      </c>
      <c r="G64" s="84" t="s">
        <v>243</v>
      </c>
      <c r="H64" s="65"/>
      <c r="I64" s="66" t="s">
        <v>16</v>
      </c>
      <c r="J64" s="97">
        <v>4.0999999999999996</v>
      </c>
      <c r="K64" s="67">
        <f t="shared" si="2"/>
        <v>145115.4</v>
      </c>
      <c r="L64" s="68">
        <v>24</v>
      </c>
      <c r="M64" s="69"/>
      <c r="N64" s="69">
        <v>24</v>
      </c>
      <c r="O64" s="69"/>
      <c r="P64" s="141">
        <f t="shared" si="3"/>
        <v>0</v>
      </c>
      <c r="Q64" s="141">
        <f t="shared" si="4"/>
        <v>217673.09999999998</v>
      </c>
      <c r="R64" s="141">
        <f t="shared" si="5"/>
        <v>0</v>
      </c>
      <c r="S64" s="69"/>
      <c r="T64" s="141">
        <f t="shared" si="6"/>
        <v>0</v>
      </c>
      <c r="U64" s="69">
        <v>24</v>
      </c>
      <c r="V64" s="147">
        <f t="shared" si="7"/>
        <v>5309.1</v>
      </c>
      <c r="W64" s="69"/>
      <c r="X64" s="147">
        <f t="shared" si="8"/>
        <v>0</v>
      </c>
      <c r="Y64" s="71"/>
      <c r="Z64" s="149"/>
      <c r="AA64" s="171"/>
      <c r="AB64" s="141">
        <f t="shared" si="9"/>
        <v>0</v>
      </c>
      <c r="AC64" s="172"/>
      <c r="AD64" s="147">
        <f t="shared" si="10"/>
        <v>0</v>
      </c>
      <c r="AE64" s="172"/>
      <c r="AF64" s="147">
        <f t="shared" si="11"/>
        <v>0</v>
      </c>
      <c r="AG64" s="74"/>
      <c r="AH64" s="147">
        <f t="shared" si="12"/>
        <v>0</v>
      </c>
      <c r="AI64" s="75"/>
      <c r="AJ64" s="147">
        <f t="shared" si="13"/>
        <v>0</v>
      </c>
      <c r="AK64" s="76">
        <v>15</v>
      </c>
      <c r="AL64" s="147">
        <f t="shared" si="14"/>
        <v>6636.375</v>
      </c>
      <c r="AM64" s="76"/>
      <c r="AN64" s="147">
        <f t="shared" si="15"/>
        <v>0</v>
      </c>
      <c r="AO64" s="76"/>
      <c r="AP64" s="147">
        <f t="shared" si="16"/>
        <v>0</v>
      </c>
      <c r="AQ64" s="76"/>
      <c r="AR64" s="147">
        <f t="shared" si="17"/>
        <v>0</v>
      </c>
      <c r="AS64" s="95">
        <v>15</v>
      </c>
      <c r="AT64" s="147">
        <f t="shared" si="18"/>
        <v>40813.706249999996</v>
      </c>
      <c r="AU64" s="77"/>
      <c r="AV64" s="77"/>
      <c r="AW64" s="77"/>
      <c r="AX64" s="78"/>
      <c r="AY64" s="77"/>
      <c r="AZ64" s="77"/>
      <c r="BA64" s="99"/>
      <c r="BB64" s="99"/>
      <c r="BC64" s="99"/>
      <c r="BD64" s="75"/>
      <c r="BE64" s="75"/>
      <c r="BF64" s="150"/>
      <c r="BG64" s="150"/>
      <c r="BH64" s="150"/>
      <c r="BI64" s="151"/>
      <c r="BJ64" s="151"/>
      <c r="BK64" s="153"/>
      <c r="BL64" s="154"/>
      <c r="BM64" s="147">
        <f t="shared" si="19"/>
        <v>21767.309999999998</v>
      </c>
      <c r="BN64" s="70">
        <f t="shared" si="20"/>
        <v>292199.59125</v>
      </c>
      <c r="BO64" s="80"/>
    </row>
    <row r="65" spans="1:67" s="54" customFormat="1" ht="18" customHeight="1" x14ac:dyDescent="0.35">
      <c r="A65" s="48">
        <v>52</v>
      </c>
      <c r="B65" s="32" t="s">
        <v>227</v>
      </c>
      <c r="C65" s="36" t="s">
        <v>228</v>
      </c>
      <c r="D65" s="62" t="s">
        <v>82</v>
      </c>
      <c r="E65" s="83" t="s">
        <v>238</v>
      </c>
      <c r="F65" s="33" t="s">
        <v>241</v>
      </c>
      <c r="G65" s="37" t="s">
        <v>243</v>
      </c>
      <c r="H65" s="29"/>
      <c r="I65" s="66" t="s">
        <v>16</v>
      </c>
      <c r="J65" s="97">
        <v>4.0999999999999996</v>
      </c>
      <c r="K65" s="67">
        <f t="shared" si="2"/>
        <v>145115.4</v>
      </c>
      <c r="L65" s="39">
        <v>8</v>
      </c>
      <c r="M65" s="69"/>
      <c r="N65" s="44">
        <v>6</v>
      </c>
      <c r="O65" s="44">
        <v>2</v>
      </c>
      <c r="P65" s="141">
        <f t="shared" si="3"/>
        <v>0</v>
      </c>
      <c r="Q65" s="141">
        <f t="shared" si="4"/>
        <v>54418.274999999994</v>
      </c>
      <c r="R65" s="141">
        <f t="shared" si="5"/>
        <v>18139.424999999999</v>
      </c>
      <c r="S65" s="69"/>
      <c r="T65" s="141">
        <f t="shared" si="6"/>
        <v>0</v>
      </c>
      <c r="U65" s="44">
        <v>6</v>
      </c>
      <c r="V65" s="147">
        <f t="shared" si="7"/>
        <v>1327.2750000000001</v>
      </c>
      <c r="W65" s="44">
        <v>2</v>
      </c>
      <c r="X65" s="147">
        <f t="shared" si="8"/>
        <v>442.42500000000001</v>
      </c>
      <c r="Y65" s="50"/>
      <c r="Z65" s="149"/>
      <c r="AA65" s="171"/>
      <c r="AB65" s="141">
        <f t="shared" si="9"/>
        <v>0</v>
      </c>
      <c r="AC65" s="69"/>
      <c r="AD65" s="147">
        <f t="shared" si="10"/>
        <v>0</v>
      </c>
      <c r="AE65" s="172"/>
      <c r="AF65" s="147">
        <f t="shared" si="11"/>
        <v>0</v>
      </c>
      <c r="AG65" s="74"/>
      <c r="AH65" s="147">
        <f t="shared" si="12"/>
        <v>0</v>
      </c>
      <c r="AI65" s="75"/>
      <c r="AJ65" s="147">
        <f t="shared" si="13"/>
        <v>0</v>
      </c>
      <c r="AK65" s="76"/>
      <c r="AL65" s="147">
        <f t="shared" si="14"/>
        <v>0</v>
      </c>
      <c r="AM65" s="47"/>
      <c r="AN65" s="147">
        <f t="shared" si="15"/>
        <v>0</v>
      </c>
      <c r="AO65" s="47"/>
      <c r="AP65" s="147">
        <f t="shared" si="16"/>
        <v>0</v>
      </c>
      <c r="AQ65" s="47"/>
      <c r="AR65" s="147">
        <f t="shared" si="17"/>
        <v>0</v>
      </c>
      <c r="AS65" s="95">
        <v>0</v>
      </c>
      <c r="AT65" s="147">
        <f t="shared" si="18"/>
        <v>0</v>
      </c>
      <c r="AU65" s="51"/>
      <c r="AV65" s="51"/>
      <c r="AW65" s="51"/>
      <c r="AX65" s="52"/>
      <c r="AY65" s="51"/>
      <c r="AZ65" s="51"/>
      <c r="BA65" s="56"/>
      <c r="BB65" s="56"/>
      <c r="BC65" s="56"/>
      <c r="BD65" s="75"/>
      <c r="BE65" s="75"/>
      <c r="BF65" s="150"/>
      <c r="BG65" s="150"/>
      <c r="BH65" s="150"/>
      <c r="BI65" s="151"/>
      <c r="BJ65" s="151"/>
      <c r="BK65" s="153"/>
      <c r="BL65" s="154"/>
      <c r="BM65" s="147">
        <f t="shared" si="19"/>
        <v>7255.77</v>
      </c>
      <c r="BN65" s="70">
        <f t="shared" si="20"/>
        <v>81583.17</v>
      </c>
      <c r="BO65" s="80"/>
    </row>
    <row r="66" spans="1:67" s="81" customFormat="1" ht="18" customHeight="1" x14ac:dyDescent="0.35">
      <c r="A66" s="59">
        <v>53</v>
      </c>
      <c r="B66" s="60" t="s">
        <v>57</v>
      </c>
      <c r="C66" s="85" t="s">
        <v>81</v>
      </c>
      <c r="D66" s="62" t="s">
        <v>83</v>
      </c>
      <c r="E66" s="83" t="s">
        <v>213</v>
      </c>
      <c r="F66" s="62" t="s">
        <v>101</v>
      </c>
      <c r="G66" s="84" t="s">
        <v>128</v>
      </c>
      <c r="H66" s="65"/>
      <c r="I66" s="66" t="s">
        <v>135</v>
      </c>
      <c r="J66" s="97">
        <v>4.4000000000000004</v>
      </c>
      <c r="K66" s="67">
        <f t="shared" si="2"/>
        <v>155733.6</v>
      </c>
      <c r="L66" s="68">
        <v>8</v>
      </c>
      <c r="M66" s="69">
        <v>8</v>
      </c>
      <c r="N66" s="69"/>
      <c r="O66" s="69"/>
      <c r="P66" s="141">
        <f t="shared" si="3"/>
        <v>77866.8</v>
      </c>
      <c r="Q66" s="141">
        <f t="shared" si="4"/>
        <v>0</v>
      </c>
      <c r="R66" s="141">
        <f t="shared" si="5"/>
        <v>0</v>
      </c>
      <c r="S66" s="69">
        <v>8</v>
      </c>
      <c r="T66" s="141">
        <f t="shared" si="6"/>
        <v>1769.7</v>
      </c>
      <c r="U66" s="69"/>
      <c r="V66" s="147">
        <f t="shared" si="7"/>
        <v>0</v>
      </c>
      <c r="W66" s="69"/>
      <c r="X66" s="147">
        <f t="shared" si="8"/>
        <v>0</v>
      </c>
      <c r="Y66" s="71"/>
      <c r="Z66" s="149"/>
      <c r="AA66" s="69">
        <v>8</v>
      </c>
      <c r="AB66" s="141">
        <f t="shared" si="9"/>
        <v>31146.720000000001</v>
      </c>
      <c r="AC66" s="172"/>
      <c r="AD66" s="147">
        <f t="shared" si="10"/>
        <v>0</v>
      </c>
      <c r="AE66" s="172"/>
      <c r="AF66" s="147">
        <f t="shared" si="11"/>
        <v>0</v>
      </c>
      <c r="AG66" s="74">
        <v>8</v>
      </c>
      <c r="AH66" s="147">
        <f t="shared" si="12"/>
        <v>3539.4</v>
      </c>
      <c r="AI66" s="75"/>
      <c r="AJ66" s="147">
        <f t="shared" si="13"/>
        <v>0</v>
      </c>
      <c r="AK66" s="76"/>
      <c r="AL66" s="147">
        <f t="shared" si="14"/>
        <v>0</v>
      </c>
      <c r="AM66" s="76"/>
      <c r="AN66" s="147">
        <f t="shared" si="15"/>
        <v>0</v>
      </c>
      <c r="AO66" s="76"/>
      <c r="AP66" s="147">
        <f t="shared" si="16"/>
        <v>0</v>
      </c>
      <c r="AQ66" s="76"/>
      <c r="AR66" s="147">
        <f t="shared" si="17"/>
        <v>0</v>
      </c>
      <c r="AS66" s="95">
        <v>8</v>
      </c>
      <c r="AT66" s="147">
        <f t="shared" si="18"/>
        <v>23360.04</v>
      </c>
      <c r="AU66" s="77"/>
      <c r="AV66" s="77"/>
      <c r="AW66" s="77"/>
      <c r="AX66" s="78"/>
      <c r="AY66" s="77"/>
      <c r="AZ66" s="77"/>
      <c r="BA66" s="99"/>
      <c r="BB66" s="99"/>
      <c r="BC66" s="99"/>
      <c r="BD66" s="75"/>
      <c r="BE66" s="75" t="s">
        <v>268</v>
      </c>
      <c r="BF66" s="150">
        <v>8848</v>
      </c>
      <c r="BG66" s="150"/>
      <c r="BH66" s="150"/>
      <c r="BI66" s="151"/>
      <c r="BJ66" s="151"/>
      <c r="BK66" s="153"/>
      <c r="BL66" s="154"/>
      <c r="BM66" s="147">
        <f t="shared" si="19"/>
        <v>7786.68</v>
      </c>
      <c r="BN66" s="70">
        <f t="shared" si="20"/>
        <v>154317.34</v>
      </c>
      <c r="BO66" s="80"/>
    </row>
    <row r="67" spans="1:67" s="81" customFormat="1" ht="18" customHeight="1" x14ac:dyDescent="0.35">
      <c r="A67" s="59">
        <v>54</v>
      </c>
      <c r="B67" s="60" t="s">
        <v>58</v>
      </c>
      <c r="C67" s="85" t="s">
        <v>68</v>
      </c>
      <c r="D67" s="62" t="s">
        <v>83</v>
      </c>
      <c r="E67" s="83" t="s">
        <v>214</v>
      </c>
      <c r="F67" s="62" t="s">
        <v>101</v>
      </c>
      <c r="G67" s="84" t="s">
        <v>128</v>
      </c>
      <c r="H67" s="65"/>
      <c r="I67" s="66" t="s">
        <v>136</v>
      </c>
      <c r="J67" s="97">
        <v>4.5199999999999996</v>
      </c>
      <c r="K67" s="67">
        <f t="shared" si="2"/>
        <v>159980.87999999998</v>
      </c>
      <c r="L67" s="68">
        <v>24</v>
      </c>
      <c r="M67" s="69">
        <v>24</v>
      </c>
      <c r="N67" s="69"/>
      <c r="O67" s="69"/>
      <c r="P67" s="141">
        <f t="shared" si="3"/>
        <v>239971.31999999995</v>
      </c>
      <c r="Q67" s="141">
        <f t="shared" si="4"/>
        <v>0</v>
      </c>
      <c r="R67" s="141">
        <f t="shared" si="5"/>
        <v>0</v>
      </c>
      <c r="S67" s="69">
        <v>24</v>
      </c>
      <c r="T67" s="141">
        <f t="shared" si="6"/>
        <v>5309.1</v>
      </c>
      <c r="U67" s="69"/>
      <c r="V67" s="147">
        <f t="shared" si="7"/>
        <v>0</v>
      </c>
      <c r="W67" s="69"/>
      <c r="X67" s="147">
        <f t="shared" si="8"/>
        <v>0</v>
      </c>
      <c r="Y67" s="71"/>
      <c r="Z67" s="149"/>
      <c r="AA67" s="69">
        <v>24</v>
      </c>
      <c r="AB67" s="141">
        <f t="shared" si="9"/>
        <v>95988.527999999991</v>
      </c>
      <c r="AC67" s="172"/>
      <c r="AD67" s="147">
        <f t="shared" si="10"/>
        <v>0</v>
      </c>
      <c r="AE67" s="172"/>
      <c r="AF67" s="147">
        <f t="shared" si="11"/>
        <v>0</v>
      </c>
      <c r="AG67" s="74">
        <v>12</v>
      </c>
      <c r="AH67" s="147">
        <f t="shared" si="12"/>
        <v>5309.1</v>
      </c>
      <c r="AI67" s="75"/>
      <c r="AJ67" s="147">
        <f t="shared" si="13"/>
        <v>0</v>
      </c>
      <c r="AK67" s="76"/>
      <c r="AL67" s="147">
        <f t="shared" si="14"/>
        <v>0</v>
      </c>
      <c r="AM67" s="76"/>
      <c r="AN67" s="147">
        <f t="shared" si="15"/>
        <v>0</v>
      </c>
      <c r="AO67" s="76"/>
      <c r="AP67" s="147">
        <f t="shared" si="16"/>
        <v>0</v>
      </c>
      <c r="AQ67" s="76"/>
      <c r="AR67" s="147">
        <f t="shared" si="17"/>
        <v>0</v>
      </c>
      <c r="AS67" s="95">
        <v>18</v>
      </c>
      <c r="AT67" s="147">
        <f t="shared" si="18"/>
        <v>53993.546999999984</v>
      </c>
      <c r="AU67" s="77"/>
      <c r="AV67" s="77"/>
      <c r="AW67" s="77"/>
      <c r="AX67" s="78"/>
      <c r="AY67" s="77"/>
      <c r="AZ67" s="77"/>
      <c r="BA67" s="100"/>
      <c r="BB67" s="100"/>
      <c r="BC67" s="100"/>
      <c r="BD67" s="75"/>
      <c r="BE67" s="75" t="s">
        <v>164</v>
      </c>
      <c r="BF67" s="150">
        <v>8848</v>
      </c>
      <c r="BG67" s="150"/>
      <c r="BH67" s="150"/>
      <c r="BI67" s="151"/>
      <c r="BJ67" s="151"/>
      <c r="BK67" s="153"/>
      <c r="BL67" s="154"/>
      <c r="BM67" s="147">
        <f t="shared" si="19"/>
        <v>23997.131999999998</v>
      </c>
      <c r="BN67" s="70">
        <f t="shared" si="20"/>
        <v>433416.7269999999</v>
      </c>
      <c r="BO67" s="80"/>
    </row>
    <row r="68" spans="1:67" s="81" customFormat="1" ht="18" customHeight="1" x14ac:dyDescent="0.35">
      <c r="A68" s="59">
        <v>55</v>
      </c>
      <c r="B68" s="60" t="s">
        <v>59</v>
      </c>
      <c r="C68" s="85" t="s">
        <v>68</v>
      </c>
      <c r="D68" s="62" t="s">
        <v>83</v>
      </c>
      <c r="E68" s="83" t="s">
        <v>187</v>
      </c>
      <c r="F68" s="62" t="s">
        <v>105</v>
      </c>
      <c r="G68" s="84" t="s">
        <v>128</v>
      </c>
      <c r="H68" s="65"/>
      <c r="I68" s="66" t="s">
        <v>136</v>
      </c>
      <c r="J68" s="97">
        <v>4.5199999999999996</v>
      </c>
      <c r="K68" s="67">
        <f t="shared" si="2"/>
        <v>159980.87999999998</v>
      </c>
      <c r="L68" s="68">
        <v>22</v>
      </c>
      <c r="M68" s="69">
        <v>22</v>
      </c>
      <c r="N68" s="69"/>
      <c r="O68" s="69"/>
      <c r="P68" s="141">
        <f t="shared" si="3"/>
        <v>219973.70999999996</v>
      </c>
      <c r="Q68" s="141">
        <f t="shared" si="4"/>
        <v>0</v>
      </c>
      <c r="R68" s="141">
        <f t="shared" si="5"/>
        <v>0</v>
      </c>
      <c r="S68" s="69">
        <v>22</v>
      </c>
      <c r="T68" s="141">
        <f t="shared" si="6"/>
        <v>4866.6750000000002</v>
      </c>
      <c r="U68" s="69"/>
      <c r="V68" s="147">
        <f t="shared" si="7"/>
        <v>0</v>
      </c>
      <c r="W68" s="69"/>
      <c r="X68" s="147">
        <f t="shared" si="8"/>
        <v>0</v>
      </c>
      <c r="Y68" s="71"/>
      <c r="Z68" s="149"/>
      <c r="AA68" s="69">
        <v>22</v>
      </c>
      <c r="AB68" s="141">
        <f t="shared" si="9"/>
        <v>87989.483999999997</v>
      </c>
      <c r="AC68" s="172"/>
      <c r="AD68" s="147">
        <f t="shared" si="10"/>
        <v>0</v>
      </c>
      <c r="AE68" s="172"/>
      <c r="AF68" s="147">
        <f t="shared" si="11"/>
        <v>0</v>
      </c>
      <c r="AG68" s="74">
        <v>12</v>
      </c>
      <c r="AH68" s="147">
        <f t="shared" si="12"/>
        <v>5309.1</v>
      </c>
      <c r="AI68" s="75"/>
      <c r="AJ68" s="147">
        <f t="shared" si="13"/>
        <v>0</v>
      </c>
      <c r="AK68" s="76"/>
      <c r="AL68" s="147">
        <f t="shared" si="14"/>
        <v>0</v>
      </c>
      <c r="AM68" s="76"/>
      <c r="AN68" s="147">
        <f t="shared" si="15"/>
        <v>0</v>
      </c>
      <c r="AO68" s="76"/>
      <c r="AP68" s="147">
        <f t="shared" si="16"/>
        <v>0</v>
      </c>
      <c r="AQ68" s="76"/>
      <c r="AR68" s="147">
        <f t="shared" si="17"/>
        <v>0</v>
      </c>
      <c r="AS68" s="95">
        <v>18</v>
      </c>
      <c r="AT68" s="147">
        <f t="shared" si="18"/>
        <v>53993.546999999984</v>
      </c>
      <c r="AU68" s="77"/>
      <c r="AV68" s="77"/>
      <c r="AW68" s="77"/>
      <c r="AX68" s="78"/>
      <c r="AY68" s="77"/>
      <c r="AZ68" s="77"/>
      <c r="BA68" s="100"/>
      <c r="BB68" s="100"/>
      <c r="BC68" s="100"/>
      <c r="BD68" s="75"/>
      <c r="BE68" s="75" t="s">
        <v>314</v>
      </c>
      <c r="BF68" s="150">
        <v>8848</v>
      </c>
      <c r="BG68" s="150"/>
      <c r="BH68" s="150"/>
      <c r="BI68" s="151"/>
      <c r="BJ68" s="151"/>
      <c r="BK68" s="153"/>
      <c r="BL68" s="154"/>
      <c r="BM68" s="147">
        <f t="shared" si="19"/>
        <v>21997.370999999999</v>
      </c>
      <c r="BN68" s="70">
        <f t="shared" si="20"/>
        <v>402977.88699999987</v>
      </c>
      <c r="BO68" s="53"/>
    </row>
    <row r="69" spans="1:67" s="81" customFormat="1" ht="18" customHeight="1" x14ac:dyDescent="0.35">
      <c r="A69" s="59">
        <v>56</v>
      </c>
      <c r="B69" s="60" t="s">
        <v>60</v>
      </c>
      <c r="C69" s="85" t="s">
        <v>68</v>
      </c>
      <c r="D69" s="62" t="s">
        <v>83</v>
      </c>
      <c r="E69" s="83" t="s">
        <v>91</v>
      </c>
      <c r="F69" s="62" t="s">
        <v>101</v>
      </c>
      <c r="G69" s="84" t="s">
        <v>128</v>
      </c>
      <c r="H69" s="65"/>
      <c r="I69" s="66" t="s">
        <v>136</v>
      </c>
      <c r="J69" s="97">
        <v>4.5199999999999996</v>
      </c>
      <c r="K69" s="67">
        <f t="shared" si="2"/>
        <v>159980.87999999998</v>
      </c>
      <c r="L69" s="68">
        <v>20</v>
      </c>
      <c r="M69" s="69">
        <v>20</v>
      </c>
      <c r="N69" s="69"/>
      <c r="O69" s="69"/>
      <c r="P69" s="141">
        <f t="shared" si="3"/>
        <v>199976.09999999998</v>
      </c>
      <c r="Q69" s="141">
        <f t="shared" si="4"/>
        <v>0</v>
      </c>
      <c r="R69" s="141">
        <f t="shared" si="5"/>
        <v>0</v>
      </c>
      <c r="S69" s="69">
        <v>20</v>
      </c>
      <c r="T69" s="141">
        <f t="shared" si="6"/>
        <v>4424.25</v>
      </c>
      <c r="U69" s="69"/>
      <c r="V69" s="147">
        <f t="shared" si="7"/>
        <v>0</v>
      </c>
      <c r="W69" s="69"/>
      <c r="X69" s="147">
        <f t="shared" si="8"/>
        <v>0</v>
      </c>
      <c r="Y69" s="71"/>
      <c r="Z69" s="149"/>
      <c r="AA69" s="69">
        <v>20</v>
      </c>
      <c r="AB69" s="141">
        <f t="shared" si="9"/>
        <v>79990.44</v>
      </c>
      <c r="AC69" s="172"/>
      <c r="AD69" s="147">
        <f t="shared" si="10"/>
        <v>0</v>
      </c>
      <c r="AE69" s="172"/>
      <c r="AF69" s="147">
        <f t="shared" si="11"/>
        <v>0</v>
      </c>
      <c r="AG69" s="74">
        <v>12</v>
      </c>
      <c r="AH69" s="147">
        <f t="shared" si="12"/>
        <v>5309.1</v>
      </c>
      <c r="AI69" s="75"/>
      <c r="AJ69" s="147">
        <f t="shared" si="13"/>
        <v>0</v>
      </c>
      <c r="AK69" s="76"/>
      <c r="AL69" s="147">
        <f t="shared" si="14"/>
        <v>0</v>
      </c>
      <c r="AM69" s="76"/>
      <c r="AN69" s="147">
        <f t="shared" si="15"/>
        <v>0</v>
      </c>
      <c r="AO69" s="76"/>
      <c r="AP69" s="147">
        <f t="shared" si="16"/>
        <v>0</v>
      </c>
      <c r="AQ69" s="76"/>
      <c r="AR69" s="147">
        <f t="shared" si="17"/>
        <v>0</v>
      </c>
      <c r="AS69" s="95">
        <v>18</v>
      </c>
      <c r="AT69" s="147">
        <f t="shared" si="18"/>
        <v>53993.546999999984</v>
      </c>
      <c r="AU69" s="77"/>
      <c r="AV69" s="77"/>
      <c r="AW69" s="77"/>
      <c r="AX69" s="78"/>
      <c r="AY69" s="77"/>
      <c r="AZ69" s="77"/>
      <c r="BA69" s="100"/>
      <c r="BB69" s="100"/>
      <c r="BC69" s="100"/>
      <c r="BD69" s="75"/>
      <c r="BE69" s="75" t="s">
        <v>160</v>
      </c>
      <c r="BF69" s="150">
        <v>8848</v>
      </c>
      <c r="BG69" s="150"/>
      <c r="BH69" s="150"/>
      <c r="BI69" s="151">
        <v>3539</v>
      </c>
      <c r="BJ69" s="151"/>
      <c r="BK69" s="153"/>
      <c r="BL69" s="154"/>
      <c r="BM69" s="147">
        <f t="shared" si="19"/>
        <v>19997.61</v>
      </c>
      <c r="BN69" s="70">
        <f t="shared" si="20"/>
        <v>376078.0469999999</v>
      </c>
      <c r="BO69" s="80"/>
    </row>
    <row r="70" spans="1:67" s="81" customFormat="1" ht="18" customHeight="1" x14ac:dyDescent="0.35">
      <c r="A70" s="59">
        <v>57</v>
      </c>
      <c r="B70" s="60" t="s">
        <v>61</v>
      </c>
      <c r="C70" s="85" t="s">
        <v>68</v>
      </c>
      <c r="D70" s="62" t="s">
        <v>83</v>
      </c>
      <c r="E70" s="83" t="s">
        <v>199</v>
      </c>
      <c r="F70" s="62" t="s">
        <v>125</v>
      </c>
      <c r="G70" s="84" t="s">
        <v>128</v>
      </c>
      <c r="H70" s="65"/>
      <c r="I70" s="66" t="s">
        <v>136</v>
      </c>
      <c r="J70" s="97">
        <v>4.5199999999999996</v>
      </c>
      <c r="K70" s="67">
        <f t="shared" si="2"/>
        <v>159980.87999999998</v>
      </c>
      <c r="L70" s="68">
        <v>24</v>
      </c>
      <c r="M70" s="69">
        <v>24</v>
      </c>
      <c r="N70" s="69"/>
      <c r="O70" s="69"/>
      <c r="P70" s="141">
        <f t="shared" si="3"/>
        <v>239971.31999999995</v>
      </c>
      <c r="Q70" s="141">
        <f t="shared" si="4"/>
        <v>0</v>
      </c>
      <c r="R70" s="141">
        <f t="shared" si="5"/>
        <v>0</v>
      </c>
      <c r="S70" s="69">
        <v>24</v>
      </c>
      <c r="T70" s="141">
        <f t="shared" si="6"/>
        <v>5309.1</v>
      </c>
      <c r="U70" s="69"/>
      <c r="V70" s="147">
        <f t="shared" si="7"/>
        <v>0</v>
      </c>
      <c r="W70" s="69"/>
      <c r="X70" s="147">
        <f t="shared" si="8"/>
        <v>0</v>
      </c>
      <c r="Y70" s="71"/>
      <c r="Z70" s="149"/>
      <c r="AA70" s="69">
        <v>24</v>
      </c>
      <c r="AB70" s="141">
        <f t="shared" si="9"/>
        <v>95988.527999999991</v>
      </c>
      <c r="AC70" s="171"/>
      <c r="AD70" s="147">
        <f t="shared" si="10"/>
        <v>0</v>
      </c>
      <c r="AE70" s="172"/>
      <c r="AF70" s="147">
        <f t="shared" si="11"/>
        <v>0</v>
      </c>
      <c r="AG70" s="74">
        <v>12</v>
      </c>
      <c r="AH70" s="147">
        <f t="shared" si="12"/>
        <v>5309.1</v>
      </c>
      <c r="AI70" s="75"/>
      <c r="AJ70" s="147">
        <f t="shared" si="13"/>
        <v>0</v>
      </c>
      <c r="AK70" s="76"/>
      <c r="AL70" s="147">
        <f t="shared" si="14"/>
        <v>0</v>
      </c>
      <c r="AM70" s="76"/>
      <c r="AN70" s="147">
        <f t="shared" si="15"/>
        <v>0</v>
      </c>
      <c r="AO70" s="76"/>
      <c r="AP70" s="147">
        <f t="shared" si="16"/>
        <v>0</v>
      </c>
      <c r="AQ70" s="76"/>
      <c r="AR70" s="147">
        <f t="shared" si="17"/>
        <v>0</v>
      </c>
      <c r="AS70" s="95">
        <v>18</v>
      </c>
      <c r="AT70" s="147">
        <f t="shared" si="18"/>
        <v>53993.546999999984</v>
      </c>
      <c r="AU70" s="77"/>
      <c r="AV70" s="77"/>
      <c r="AW70" s="77"/>
      <c r="AX70" s="78"/>
      <c r="AY70" s="77"/>
      <c r="AZ70" s="77"/>
      <c r="BA70" s="100"/>
      <c r="BB70" s="100"/>
      <c r="BC70" s="100"/>
      <c r="BD70" s="75"/>
      <c r="BE70" s="75" t="s">
        <v>167</v>
      </c>
      <c r="BF70" s="150">
        <v>8848</v>
      </c>
      <c r="BG70" s="150"/>
      <c r="BH70" s="150"/>
      <c r="BI70" s="151">
        <v>3539</v>
      </c>
      <c r="BJ70" s="151"/>
      <c r="BK70" s="153"/>
      <c r="BL70" s="154"/>
      <c r="BM70" s="147">
        <f t="shared" si="19"/>
        <v>23997.131999999998</v>
      </c>
      <c r="BN70" s="70">
        <f t="shared" si="20"/>
        <v>436955.7269999999</v>
      </c>
      <c r="BO70" s="80"/>
    </row>
    <row r="71" spans="1:67" s="54" customFormat="1" ht="18" customHeight="1" x14ac:dyDescent="0.35">
      <c r="A71" s="48">
        <v>58</v>
      </c>
      <c r="B71" s="102" t="s">
        <v>62</v>
      </c>
      <c r="C71" s="35" t="s">
        <v>65</v>
      </c>
      <c r="D71" s="33" t="s">
        <v>83</v>
      </c>
      <c r="E71" s="49" t="s">
        <v>215</v>
      </c>
      <c r="F71" s="33" t="s">
        <v>126</v>
      </c>
      <c r="G71" s="37" t="s">
        <v>129</v>
      </c>
      <c r="H71" s="29"/>
      <c r="I71" s="38" t="s">
        <v>132</v>
      </c>
      <c r="J71" s="31">
        <v>4.3899999999999997</v>
      </c>
      <c r="K71" s="67">
        <f t="shared" si="2"/>
        <v>155379.65999999997</v>
      </c>
      <c r="L71" s="39">
        <v>24</v>
      </c>
      <c r="M71" s="69">
        <v>17</v>
      </c>
      <c r="N71" s="44">
        <v>7</v>
      </c>
      <c r="O71" s="44"/>
      <c r="P71" s="141">
        <f t="shared" si="3"/>
        <v>165090.88874999998</v>
      </c>
      <c r="Q71" s="141">
        <f t="shared" si="4"/>
        <v>67978.601249999992</v>
      </c>
      <c r="R71" s="141">
        <f t="shared" si="5"/>
        <v>0</v>
      </c>
      <c r="S71" s="69">
        <v>17</v>
      </c>
      <c r="T71" s="141">
        <f t="shared" si="6"/>
        <v>3760.6125000000002</v>
      </c>
      <c r="U71" s="44">
        <v>7</v>
      </c>
      <c r="V71" s="147">
        <f t="shared" si="7"/>
        <v>1548.4875000000002</v>
      </c>
      <c r="W71" s="44"/>
      <c r="X71" s="147">
        <f t="shared" si="8"/>
        <v>0</v>
      </c>
      <c r="Y71" s="50"/>
      <c r="Z71" s="149"/>
      <c r="AA71" s="174"/>
      <c r="AB71" s="141">
        <f t="shared" si="9"/>
        <v>0</v>
      </c>
      <c r="AC71" s="174">
        <v>24</v>
      </c>
      <c r="AD71" s="147">
        <f t="shared" si="10"/>
        <v>81574.321499999976</v>
      </c>
      <c r="AE71" s="172"/>
      <c r="AF71" s="147">
        <f t="shared" si="11"/>
        <v>0</v>
      </c>
      <c r="AG71" s="74"/>
      <c r="AH71" s="147">
        <f t="shared" si="12"/>
        <v>0</v>
      </c>
      <c r="AI71" s="75"/>
      <c r="AJ71" s="147">
        <f t="shared" si="13"/>
        <v>0</v>
      </c>
      <c r="AK71" s="76"/>
      <c r="AL71" s="147">
        <f t="shared" si="14"/>
        <v>0</v>
      </c>
      <c r="AM71" s="47"/>
      <c r="AN71" s="147">
        <f t="shared" si="15"/>
        <v>0</v>
      </c>
      <c r="AO71" s="47"/>
      <c r="AP71" s="147">
        <f t="shared" si="16"/>
        <v>0</v>
      </c>
      <c r="AQ71" s="47"/>
      <c r="AR71" s="147">
        <f t="shared" si="17"/>
        <v>0</v>
      </c>
      <c r="AS71" s="95">
        <v>7</v>
      </c>
      <c r="AT71" s="147">
        <f t="shared" si="18"/>
        <v>20393.580374999998</v>
      </c>
      <c r="AU71" s="51"/>
      <c r="AV71" s="51"/>
      <c r="AW71" s="51"/>
      <c r="AX71" s="52"/>
      <c r="AY71" s="51"/>
      <c r="AZ71" s="51"/>
      <c r="BA71" s="56"/>
      <c r="BB71" s="56"/>
      <c r="BC71" s="56"/>
      <c r="BD71" s="75"/>
      <c r="BE71" s="75" t="s">
        <v>269</v>
      </c>
      <c r="BF71" s="150"/>
      <c r="BG71" s="150">
        <v>10618</v>
      </c>
      <c r="BH71" s="150"/>
      <c r="BI71" s="151"/>
      <c r="BJ71" s="151"/>
      <c r="BK71" s="153"/>
      <c r="BL71" s="154"/>
      <c r="BM71" s="147">
        <f t="shared" si="19"/>
        <v>23306.949000000001</v>
      </c>
      <c r="BN71" s="70">
        <f t="shared" si="20"/>
        <v>374271.44087499997</v>
      </c>
      <c r="BO71" s="80"/>
    </row>
    <row r="72" spans="1:67" s="81" customFormat="1" ht="18" customHeight="1" x14ac:dyDescent="0.35">
      <c r="A72" s="59">
        <v>59</v>
      </c>
      <c r="B72" s="60" t="s">
        <v>63</v>
      </c>
      <c r="C72" s="85" t="s">
        <v>68</v>
      </c>
      <c r="D72" s="62" t="s">
        <v>84</v>
      </c>
      <c r="E72" s="83" t="s">
        <v>216</v>
      </c>
      <c r="F72" s="62" t="s">
        <v>247</v>
      </c>
      <c r="G72" s="84" t="s">
        <v>129</v>
      </c>
      <c r="H72" s="65"/>
      <c r="I72" s="66" t="s">
        <v>132</v>
      </c>
      <c r="J72" s="97">
        <v>4.3899999999999997</v>
      </c>
      <c r="K72" s="67">
        <f t="shared" si="2"/>
        <v>155379.65999999997</v>
      </c>
      <c r="L72" s="68">
        <v>20</v>
      </c>
      <c r="M72" s="69">
        <v>20</v>
      </c>
      <c r="N72" s="69"/>
      <c r="O72" s="69"/>
      <c r="P72" s="141">
        <f t="shared" si="3"/>
        <v>194224.57499999995</v>
      </c>
      <c r="Q72" s="141">
        <f t="shared" si="4"/>
        <v>0</v>
      </c>
      <c r="R72" s="141">
        <f t="shared" si="5"/>
        <v>0</v>
      </c>
      <c r="S72" s="69">
        <v>20</v>
      </c>
      <c r="T72" s="141">
        <f t="shared" si="6"/>
        <v>4424.25</v>
      </c>
      <c r="U72" s="69"/>
      <c r="V72" s="147">
        <f t="shared" si="7"/>
        <v>0</v>
      </c>
      <c r="W72" s="69"/>
      <c r="X72" s="147">
        <f t="shared" si="8"/>
        <v>0</v>
      </c>
      <c r="Y72" s="71"/>
      <c r="Z72" s="149"/>
      <c r="AA72" s="174"/>
      <c r="AB72" s="141">
        <f t="shared" si="9"/>
        <v>0</v>
      </c>
      <c r="AC72" s="174">
        <v>20</v>
      </c>
      <c r="AD72" s="147">
        <f t="shared" si="10"/>
        <v>67978.601249999978</v>
      </c>
      <c r="AE72" s="180"/>
      <c r="AF72" s="147">
        <f t="shared" si="11"/>
        <v>0</v>
      </c>
      <c r="AG72" s="74">
        <v>11</v>
      </c>
      <c r="AH72" s="147">
        <f t="shared" si="12"/>
        <v>4866.6750000000002</v>
      </c>
      <c r="AI72" s="75"/>
      <c r="AJ72" s="147">
        <f t="shared" si="13"/>
        <v>0</v>
      </c>
      <c r="AK72" s="76"/>
      <c r="AL72" s="147">
        <f t="shared" si="14"/>
        <v>0</v>
      </c>
      <c r="AM72" s="76"/>
      <c r="AN72" s="147">
        <f t="shared" si="15"/>
        <v>0</v>
      </c>
      <c r="AO72" s="76"/>
      <c r="AP72" s="147">
        <f t="shared" si="16"/>
        <v>0</v>
      </c>
      <c r="AQ72" s="76"/>
      <c r="AR72" s="147">
        <f t="shared" si="17"/>
        <v>0</v>
      </c>
      <c r="AS72" s="95">
        <v>17</v>
      </c>
      <c r="AT72" s="147">
        <f t="shared" si="18"/>
        <v>49527.266624999997</v>
      </c>
      <c r="AU72" s="77"/>
      <c r="AV72" s="77"/>
      <c r="AW72" s="77"/>
      <c r="AX72" s="78"/>
      <c r="AY72" s="77"/>
      <c r="AZ72" s="77"/>
      <c r="BA72" s="100"/>
      <c r="BB72" s="100"/>
      <c r="BC72" s="100"/>
      <c r="BD72" s="75"/>
      <c r="BE72" s="75" t="s">
        <v>165</v>
      </c>
      <c r="BF72" s="150">
        <v>8848</v>
      </c>
      <c r="BG72" s="150"/>
      <c r="BH72" s="150"/>
      <c r="BI72" s="151"/>
      <c r="BJ72" s="151"/>
      <c r="BK72" s="153"/>
      <c r="BL72" s="154"/>
      <c r="BM72" s="147">
        <f t="shared" si="19"/>
        <v>19422.457499999997</v>
      </c>
      <c r="BN72" s="70">
        <f t="shared" si="20"/>
        <v>349291.8253749999</v>
      </c>
      <c r="BO72" s="80"/>
    </row>
    <row r="73" spans="1:67" s="81" customFormat="1" ht="18" customHeight="1" x14ac:dyDescent="0.35">
      <c r="A73" s="59">
        <v>60</v>
      </c>
      <c r="B73" s="60" t="s">
        <v>176</v>
      </c>
      <c r="C73" s="85" t="s">
        <v>70</v>
      </c>
      <c r="D73" s="62" t="s">
        <v>82</v>
      </c>
      <c r="E73" s="83" t="s">
        <v>86</v>
      </c>
      <c r="F73" s="62" t="s">
        <v>175</v>
      </c>
      <c r="G73" s="84" t="s">
        <v>129</v>
      </c>
      <c r="H73" s="65"/>
      <c r="I73" s="66" t="s">
        <v>137</v>
      </c>
      <c r="J73" s="97">
        <v>5.2</v>
      </c>
      <c r="K73" s="67">
        <f t="shared" si="2"/>
        <v>184048.80000000002</v>
      </c>
      <c r="L73" s="68">
        <v>10</v>
      </c>
      <c r="M73" s="69"/>
      <c r="N73" s="69">
        <v>10</v>
      </c>
      <c r="O73" s="69"/>
      <c r="P73" s="141">
        <f t="shared" si="3"/>
        <v>0</v>
      </c>
      <c r="Q73" s="141">
        <f t="shared" si="4"/>
        <v>115030.50000000001</v>
      </c>
      <c r="R73" s="141">
        <f t="shared" si="5"/>
        <v>0</v>
      </c>
      <c r="S73" s="69"/>
      <c r="T73" s="141">
        <f t="shared" si="6"/>
        <v>0</v>
      </c>
      <c r="U73" s="69">
        <v>10</v>
      </c>
      <c r="V73" s="147">
        <f t="shared" si="7"/>
        <v>2212.125</v>
      </c>
      <c r="W73" s="69"/>
      <c r="X73" s="147">
        <f t="shared" si="8"/>
        <v>0</v>
      </c>
      <c r="Y73" s="71"/>
      <c r="Z73" s="149"/>
      <c r="AA73" s="174"/>
      <c r="AB73" s="141">
        <f t="shared" si="9"/>
        <v>0</v>
      </c>
      <c r="AC73" s="69">
        <v>10</v>
      </c>
      <c r="AD73" s="147">
        <f t="shared" si="10"/>
        <v>40260.675000000003</v>
      </c>
      <c r="AE73" s="172"/>
      <c r="AF73" s="147">
        <f t="shared" si="11"/>
        <v>0</v>
      </c>
      <c r="AG73" s="74"/>
      <c r="AH73" s="147">
        <f t="shared" si="12"/>
        <v>0</v>
      </c>
      <c r="AI73" s="75"/>
      <c r="AJ73" s="147">
        <f t="shared" si="13"/>
        <v>0</v>
      </c>
      <c r="AK73" s="76"/>
      <c r="AL73" s="147">
        <f t="shared" si="14"/>
        <v>0</v>
      </c>
      <c r="AM73" s="76">
        <v>10</v>
      </c>
      <c r="AN73" s="147">
        <f t="shared" si="15"/>
        <v>5530.3125</v>
      </c>
      <c r="AO73" s="76"/>
      <c r="AP73" s="147">
        <f t="shared" si="16"/>
        <v>0</v>
      </c>
      <c r="AQ73" s="76"/>
      <c r="AR73" s="147">
        <f t="shared" si="17"/>
        <v>0</v>
      </c>
      <c r="AS73" s="95">
        <v>10</v>
      </c>
      <c r="AT73" s="147">
        <f t="shared" si="18"/>
        <v>34509.15</v>
      </c>
      <c r="AU73" s="77"/>
      <c r="AV73" s="77"/>
      <c r="AW73" s="77"/>
      <c r="AX73" s="78"/>
      <c r="AY73" s="77"/>
      <c r="AZ73" s="77"/>
      <c r="BA73" s="99"/>
      <c r="BB73" s="99"/>
      <c r="BC73" s="99"/>
      <c r="BD73" s="75"/>
      <c r="BE73" s="75"/>
      <c r="BF73" s="150"/>
      <c r="BG73" s="150"/>
      <c r="BH73" s="150"/>
      <c r="BI73" s="151"/>
      <c r="BJ73" s="151"/>
      <c r="BK73" s="153"/>
      <c r="BL73" s="154"/>
      <c r="BM73" s="147">
        <f t="shared" si="19"/>
        <v>11503.050000000003</v>
      </c>
      <c r="BN73" s="70">
        <f t="shared" si="20"/>
        <v>209045.8125</v>
      </c>
      <c r="BO73" s="80"/>
    </row>
    <row r="74" spans="1:67" s="233" customFormat="1" ht="18" customHeight="1" x14ac:dyDescent="0.3">
      <c r="A74" s="218">
        <v>61</v>
      </c>
      <c r="B74" s="234" t="s">
        <v>270</v>
      </c>
      <c r="C74" s="244" t="s">
        <v>313</v>
      </c>
      <c r="D74" s="236" t="s">
        <v>82</v>
      </c>
      <c r="E74" s="237" t="s">
        <v>305</v>
      </c>
      <c r="F74" s="236" t="s">
        <v>312</v>
      </c>
      <c r="G74" s="238" t="s">
        <v>1</v>
      </c>
      <c r="H74" s="219"/>
      <c r="I74" s="238" t="s">
        <v>133</v>
      </c>
      <c r="J74" s="251">
        <v>4.99</v>
      </c>
      <c r="K74" s="231">
        <f t="shared" si="2"/>
        <v>176616.06</v>
      </c>
      <c r="L74" s="220">
        <v>4</v>
      </c>
      <c r="M74" s="246"/>
      <c r="N74" s="239">
        <v>4</v>
      </c>
      <c r="O74" s="239"/>
      <c r="P74" s="221">
        <f t="shared" si="3"/>
        <v>0</v>
      </c>
      <c r="Q74" s="221">
        <f t="shared" si="4"/>
        <v>44154.014999999999</v>
      </c>
      <c r="R74" s="221">
        <f t="shared" si="5"/>
        <v>0</v>
      </c>
      <c r="S74" s="239"/>
      <c r="T74" s="221">
        <f t="shared" si="6"/>
        <v>0</v>
      </c>
      <c r="U74" s="239">
        <v>4</v>
      </c>
      <c r="V74" s="222">
        <f t="shared" si="7"/>
        <v>884.85</v>
      </c>
      <c r="W74" s="239"/>
      <c r="X74" s="222">
        <f t="shared" si="8"/>
        <v>0</v>
      </c>
      <c r="Y74" s="223"/>
      <c r="Z74" s="224"/>
      <c r="AA74" s="231"/>
      <c r="AB74" s="221">
        <f t="shared" si="9"/>
        <v>0</v>
      </c>
      <c r="AC74" s="239"/>
      <c r="AD74" s="222">
        <f t="shared" si="10"/>
        <v>0</v>
      </c>
      <c r="AE74" s="239">
        <v>4</v>
      </c>
      <c r="AF74" s="222">
        <f t="shared" si="11"/>
        <v>13246.2045</v>
      </c>
      <c r="AG74" s="240"/>
      <c r="AH74" s="222">
        <f t="shared" si="12"/>
        <v>0</v>
      </c>
      <c r="AI74" s="241"/>
      <c r="AJ74" s="222">
        <f t="shared" si="13"/>
        <v>0</v>
      </c>
      <c r="AK74" s="242"/>
      <c r="AL74" s="222">
        <f t="shared" si="14"/>
        <v>0</v>
      </c>
      <c r="AM74" s="242"/>
      <c r="AN74" s="222">
        <f t="shared" si="15"/>
        <v>0</v>
      </c>
      <c r="AO74" s="242"/>
      <c r="AP74" s="222">
        <f t="shared" si="16"/>
        <v>0</v>
      </c>
      <c r="AQ74" s="242"/>
      <c r="AR74" s="222">
        <f t="shared" si="17"/>
        <v>0</v>
      </c>
      <c r="AS74" s="243">
        <v>0</v>
      </c>
      <c r="AT74" s="222">
        <f t="shared" si="18"/>
        <v>0</v>
      </c>
      <c r="AU74" s="219"/>
      <c r="AV74" s="219"/>
      <c r="AW74" s="219"/>
      <c r="AX74" s="225"/>
      <c r="AY74" s="219"/>
      <c r="AZ74" s="219"/>
      <c r="BA74" s="226"/>
      <c r="BB74" s="226"/>
      <c r="BC74" s="226"/>
      <c r="BD74" s="241"/>
      <c r="BE74" s="241"/>
      <c r="BF74" s="227"/>
      <c r="BG74" s="227"/>
      <c r="BH74" s="227"/>
      <c r="BI74" s="228"/>
      <c r="BJ74" s="228"/>
      <c r="BK74" s="229"/>
      <c r="BL74" s="230"/>
      <c r="BM74" s="222">
        <f t="shared" si="19"/>
        <v>4415.4014999999999</v>
      </c>
      <c r="BN74" s="231">
        <f t="shared" si="20"/>
        <v>62700.470999999998</v>
      </c>
      <c r="BO74" s="112"/>
    </row>
    <row r="75" spans="1:67" s="81" customFormat="1" ht="18" customHeight="1" x14ac:dyDescent="0.35">
      <c r="A75" s="59">
        <v>62</v>
      </c>
      <c r="B75" s="60" t="s">
        <v>271</v>
      </c>
      <c r="C75" s="86" t="s">
        <v>73</v>
      </c>
      <c r="D75" s="62" t="s">
        <v>82</v>
      </c>
      <c r="E75" s="83" t="s">
        <v>217</v>
      </c>
      <c r="F75" s="62" t="s">
        <v>108</v>
      </c>
      <c r="G75" s="84" t="s">
        <v>128</v>
      </c>
      <c r="H75" s="65"/>
      <c r="I75" s="66" t="s">
        <v>130</v>
      </c>
      <c r="J75" s="97">
        <v>5.41</v>
      </c>
      <c r="K75" s="67">
        <f t="shared" si="2"/>
        <v>191481.54</v>
      </c>
      <c r="L75" s="68">
        <v>16</v>
      </c>
      <c r="M75" s="72"/>
      <c r="N75" s="69">
        <v>14</v>
      </c>
      <c r="O75" s="69">
        <v>2</v>
      </c>
      <c r="P75" s="141">
        <f t="shared" si="3"/>
        <v>0</v>
      </c>
      <c r="Q75" s="141">
        <f t="shared" si="4"/>
        <v>167546.3475</v>
      </c>
      <c r="R75" s="141">
        <f t="shared" si="5"/>
        <v>23935.192500000001</v>
      </c>
      <c r="S75" s="69"/>
      <c r="T75" s="141">
        <f t="shared" si="6"/>
        <v>0</v>
      </c>
      <c r="U75" s="69">
        <v>14</v>
      </c>
      <c r="V75" s="147">
        <f t="shared" si="7"/>
        <v>3096.9750000000004</v>
      </c>
      <c r="W75" s="69">
        <v>2</v>
      </c>
      <c r="X75" s="147">
        <f t="shared" si="8"/>
        <v>442.42500000000001</v>
      </c>
      <c r="Y75" s="71"/>
      <c r="Z75" s="149"/>
      <c r="AA75" s="69">
        <v>16</v>
      </c>
      <c r="AB75" s="141">
        <f t="shared" si="9"/>
        <v>76592.616000000009</v>
      </c>
      <c r="AC75" s="172"/>
      <c r="AD75" s="147">
        <f t="shared" si="10"/>
        <v>0</v>
      </c>
      <c r="AE75" s="180"/>
      <c r="AF75" s="147">
        <f t="shared" si="11"/>
        <v>0</v>
      </c>
      <c r="AG75" s="74"/>
      <c r="AH75" s="147">
        <f t="shared" si="12"/>
        <v>0</v>
      </c>
      <c r="AI75" s="75"/>
      <c r="AJ75" s="147">
        <f t="shared" si="13"/>
        <v>0</v>
      </c>
      <c r="AK75" s="76">
        <v>12</v>
      </c>
      <c r="AL75" s="147">
        <f t="shared" si="14"/>
        <v>5309.1</v>
      </c>
      <c r="AM75" s="76"/>
      <c r="AN75" s="147">
        <f t="shared" si="15"/>
        <v>0</v>
      </c>
      <c r="AO75" s="76"/>
      <c r="AP75" s="147">
        <f t="shared" si="16"/>
        <v>0</v>
      </c>
      <c r="AQ75" s="76"/>
      <c r="AR75" s="147">
        <f t="shared" si="17"/>
        <v>0</v>
      </c>
      <c r="AS75" s="95">
        <v>12</v>
      </c>
      <c r="AT75" s="147">
        <f t="shared" si="18"/>
        <v>43083.3465</v>
      </c>
      <c r="AU75" s="77"/>
      <c r="AV75" s="77"/>
      <c r="AW75" s="77"/>
      <c r="AX75" s="78"/>
      <c r="AY75" s="77"/>
      <c r="AZ75" s="77"/>
      <c r="BA75" s="99"/>
      <c r="BB75" s="99"/>
      <c r="BC75" s="99"/>
      <c r="BD75" s="75"/>
      <c r="BE75" s="75"/>
      <c r="BF75" s="150"/>
      <c r="BG75" s="150"/>
      <c r="BH75" s="150"/>
      <c r="BI75" s="151"/>
      <c r="BJ75" s="151"/>
      <c r="BK75" s="153"/>
      <c r="BL75" s="154"/>
      <c r="BM75" s="147">
        <f t="shared" si="19"/>
        <v>19148.154000000002</v>
      </c>
      <c r="BN75" s="70">
        <f t="shared" si="20"/>
        <v>339154.15649999992</v>
      </c>
      <c r="BO75" s="80"/>
    </row>
    <row r="76" spans="1:67" s="81" customFormat="1" ht="18" customHeight="1" x14ac:dyDescent="0.35">
      <c r="A76" s="59">
        <v>63</v>
      </c>
      <c r="B76" s="60" t="s">
        <v>272</v>
      </c>
      <c r="C76" s="85" t="s">
        <v>75</v>
      </c>
      <c r="D76" s="62" t="s">
        <v>82</v>
      </c>
      <c r="E76" s="83" t="s">
        <v>244</v>
      </c>
      <c r="F76" s="62" t="s">
        <v>252</v>
      </c>
      <c r="G76" s="84" t="s">
        <v>129</v>
      </c>
      <c r="H76" s="65"/>
      <c r="I76" s="66" t="s">
        <v>137</v>
      </c>
      <c r="J76" s="97">
        <v>5.03</v>
      </c>
      <c r="K76" s="67">
        <f t="shared" si="2"/>
        <v>178031.82</v>
      </c>
      <c r="L76" s="140">
        <v>7.75</v>
      </c>
      <c r="M76" s="69"/>
      <c r="N76" s="69">
        <v>7.75</v>
      </c>
      <c r="O76" s="69"/>
      <c r="P76" s="141">
        <f t="shared" si="3"/>
        <v>0</v>
      </c>
      <c r="Q76" s="141">
        <f t="shared" si="4"/>
        <v>86234.162812499999</v>
      </c>
      <c r="R76" s="141">
        <f t="shared" si="5"/>
        <v>0</v>
      </c>
      <c r="S76" s="69"/>
      <c r="T76" s="141">
        <f t="shared" si="6"/>
        <v>0</v>
      </c>
      <c r="U76" s="69">
        <v>7.5</v>
      </c>
      <c r="V76" s="147">
        <f t="shared" si="7"/>
        <v>1659.09375</v>
      </c>
      <c r="W76" s="69"/>
      <c r="X76" s="147">
        <f t="shared" si="8"/>
        <v>0</v>
      </c>
      <c r="Y76" s="71"/>
      <c r="Z76" s="149"/>
      <c r="AA76" s="174"/>
      <c r="AB76" s="141">
        <f t="shared" si="9"/>
        <v>0</v>
      </c>
      <c r="AC76" s="69">
        <v>6</v>
      </c>
      <c r="AD76" s="147">
        <f t="shared" si="10"/>
        <v>23366.676374999995</v>
      </c>
      <c r="AE76" s="69"/>
      <c r="AF76" s="147">
        <f t="shared" si="11"/>
        <v>0</v>
      </c>
      <c r="AG76" s="74"/>
      <c r="AH76" s="147">
        <f t="shared" si="12"/>
        <v>0</v>
      </c>
      <c r="AI76" s="75"/>
      <c r="AJ76" s="147">
        <f t="shared" si="13"/>
        <v>0</v>
      </c>
      <c r="AK76" s="76"/>
      <c r="AL76" s="147">
        <f t="shared" si="14"/>
        <v>0</v>
      </c>
      <c r="AM76" s="76"/>
      <c r="AN76" s="147">
        <f t="shared" si="15"/>
        <v>0</v>
      </c>
      <c r="AO76" s="76"/>
      <c r="AP76" s="147">
        <f t="shared" si="16"/>
        <v>0</v>
      </c>
      <c r="AQ76" s="76"/>
      <c r="AR76" s="147">
        <f t="shared" si="17"/>
        <v>0</v>
      </c>
      <c r="AS76" s="95">
        <v>6</v>
      </c>
      <c r="AT76" s="147">
        <f t="shared" si="18"/>
        <v>20028.579749999997</v>
      </c>
      <c r="AU76" s="77"/>
      <c r="AV76" s="77"/>
      <c r="AW76" s="77"/>
      <c r="AX76" s="78"/>
      <c r="AY76" s="77"/>
      <c r="AZ76" s="77"/>
      <c r="BA76" s="100"/>
      <c r="BB76" s="100"/>
      <c r="BC76" s="100"/>
      <c r="BD76" s="75"/>
      <c r="BE76" s="75"/>
      <c r="BF76" s="150"/>
      <c r="BG76" s="150"/>
      <c r="BH76" s="150"/>
      <c r="BI76" s="151"/>
      <c r="BJ76" s="151"/>
      <c r="BK76" s="153"/>
      <c r="BL76" s="154"/>
      <c r="BM76" s="147">
        <f t="shared" si="19"/>
        <v>8623.4162812499999</v>
      </c>
      <c r="BN76" s="70">
        <f t="shared" si="20"/>
        <v>139911.92896875</v>
      </c>
      <c r="BO76" s="80"/>
    </row>
    <row r="77" spans="1:67" s="81" customFormat="1" ht="18" customHeight="1" x14ac:dyDescent="0.35">
      <c r="A77" s="59">
        <v>64</v>
      </c>
      <c r="B77" s="60" t="s">
        <v>273</v>
      </c>
      <c r="C77" s="86" t="s">
        <v>79</v>
      </c>
      <c r="D77" s="62" t="s">
        <v>82</v>
      </c>
      <c r="E77" s="83" t="s">
        <v>301</v>
      </c>
      <c r="F77" s="62" t="s">
        <v>127</v>
      </c>
      <c r="G77" s="84" t="s">
        <v>242</v>
      </c>
      <c r="H77" s="65"/>
      <c r="I77" s="66" t="s">
        <v>16</v>
      </c>
      <c r="J77" s="97">
        <v>4.67</v>
      </c>
      <c r="K77" s="67">
        <f t="shared" si="2"/>
        <v>165289.98000000001</v>
      </c>
      <c r="L77" s="68">
        <v>8</v>
      </c>
      <c r="M77" s="69"/>
      <c r="N77" s="69">
        <v>4</v>
      </c>
      <c r="O77" s="69">
        <v>4</v>
      </c>
      <c r="P77" s="141">
        <f t="shared" si="3"/>
        <v>0</v>
      </c>
      <c r="Q77" s="141">
        <f t="shared" si="4"/>
        <v>41322.495000000003</v>
      </c>
      <c r="R77" s="141">
        <f t="shared" si="5"/>
        <v>41322.495000000003</v>
      </c>
      <c r="S77" s="69"/>
      <c r="T77" s="141">
        <f t="shared" si="6"/>
        <v>0</v>
      </c>
      <c r="U77" s="69">
        <v>4</v>
      </c>
      <c r="V77" s="147">
        <f t="shared" si="7"/>
        <v>884.85</v>
      </c>
      <c r="W77" s="69">
        <v>4</v>
      </c>
      <c r="X77" s="147">
        <f t="shared" si="8"/>
        <v>884.85</v>
      </c>
      <c r="Y77" s="71"/>
      <c r="Z77" s="149"/>
      <c r="AA77" s="174"/>
      <c r="AB77" s="141">
        <f t="shared" si="9"/>
        <v>0</v>
      </c>
      <c r="AC77" s="172"/>
      <c r="AD77" s="147">
        <f t="shared" si="10"/>
        <v>0</v>
      </c>
      <c r="AE77" s="69"/>
      <c r="AF77" s="147">
        <f t="shared" si="11"/>
        <v>0</v>
      </c>
      <c r="AG77" s="74"/>
      <c r="AH77" s="147">
        <f t="shared" si="12"/>
        <v>0</v>
      </c>
      <c r="AI77" s="75"/>
      <c r="AJ77" s="147">
        <f t="shared" si="13"/>
        <v>0</v>
      </c>
      <c r="AK77" s="76">
        <v>4</v>
      </c>
      <c r="AL77" s="147">
        <f t="shared" si="14"/>
        <v>1769.7</v>
      </c>
      <c r="AM77" s="76"/>
      <c r="AN77" s="147">
        <f t="shared" si="15"/>
        <v>0</v>
      </c>
      <c r="AO77" s="76"/>
      <c r="AP77" s="147">
        <f t="shared" si="16"/>
        <v>0</v>
      </c>
      <c r="AQ77" s="76"/>
      <c r="AR77" s="147">
        <f t="shared" si="17"/>
        <v>0</v>
      </c>
      <c r="AS77" s="95">
        <v>8</v>
      </c>
      <c r="AT77" s="147">
        <f t="shared" si="18"/>
        <v>24793.496999999999</v>
      </c>
      <c r="AU77" s="77"/>
      <c r="AV77" s="77"/>
      <c r="AW77" s="77"/>
      <c r="AX77" s="78"/>
      <c r="AY77" s="77"/>
      <c r="AZ77" s="77"/>
      <c r="BA77" s="100"/>
      <c r="BB77" s="100"/>
      <c r="BC77" s="100"/>
      <c r="BD77" s="75"/>
      <c r="BE77" s="75"/>
      <c r="BF77" s="150"/>
      <c r="BG77" s="150"/>
      <c r="BH77" s="150"/>
      <c r="BI77" s="151"/>
      <c r="BJ77" s="151"/>
      <c r="BK77" s="153"/>
      <c r="BL77" s="154"/>
      <c r="BM77" s="147">
        <f t="shared" si="19"/>
        <v>8264.4990000000016</v>
      </c>
      <c r="BN77" s="70">
        <f t="shared" si="20"/>
        <v>119242.38600000001</v>
      </c>
      <c r="BO77" s="80"/>
    </row>
    <row r="78" spans="1:67" s="233" customFormat="1" ht="18" customHeight="1" x14ac:dyDescent="0.3">
      <c r="A78" s="218">
        <v>65</v>
      </c>
      <c r="B78" s="234" t="s">
        <v>274</v>
      </c>
      <c r="C78" s="247" t="s">
        <v>68</v>
      </c>
      <c r="D78" s="236" t="s">
        <v>84</v>
      </c>
      <c r="E78" s="237" t="s">
        <v>245</v>
      </c>
      <c r="F78" s="236" t="s">
        <v>110</v>
      </c>
      <c r="G78" s="238" t="s">
        <v>129</v>
      </c>
      <c r="H78" s="219"/>
      <c r="I78" s="238" t="s">
        <v>248</v>
      </c>
      <c r="J78" s="251">
        <v>4.3899999999999997</v>
      </c>
      <c r="K78" s="231">
        <f t="shared" si="2"/>
        <v>155379.65999999997</v>
      </c>
      <c r="L78" s="220">
        <v>4</v>
      </c>
      <c r="M78" s="239">
        <v>4</v>
      </c>
      <c r="N78" s="239"/>
      <c r="O78" s="239"/>
      <c r="P78" s="221">
        <f t="shared" si="3"/>
        <v>38844.914999999994</v>
      </c>
      <c r="Q78" s="221">
        <f t="shared" si="4"/>
        <v>0</v>
      </c>
      <c r="R78" s="221">
        <f t="shared" si="5"/>
        <v>0</v>
      </c>
      <c r="S78" s="239">
        <v>4</v>
      </c>
      <c r="T78" s="221">
        <f t="shared" si="6"/>
        <v>884.85</v>
      </c>
      <c r="U78" s="239"/>
      <c r="V78" s="222">
        <f t="shared" si="7"/>
        <v>0</v>
      </c>
      <c r="W78" s="239"/>
      <c r="X78" s="222">
        <f t="shared" si="8"/>
        <v>0</v>
      </c>
      <c r="Y78" s="223"/>
      <c r="Z78" s="224"/>
      <c r="AA78" s="231"/>
      <c r="AB78" s="221">
        <f t="shared" si="9"/>
        <v>0</v>
      </c>
      <c r="AC78" s="239">
        <v>4</v>
      </c>
      <c r="AD78" s="222">
        <f t="shared" si="10"/>
        <v>13595.720249999997</v>
      </c>
      <c r="AE78" s="239"/>
      <c r="AF78" s="222">
        <f t="shared" si="11"/>
        <v>0</v>
      </c>
      <c r="AG78" s="240">
        <v>4</v>
      </c>
      <c r="AH78" s="222">
        <f t="shared" si="12"/>
        <v>1769.7</v>
      </c>
      <c r="AI78" s="241"/>
      <c r="AJ78" s="222">
        <f t="shared" si="13"/>
        <v>0</v>
      </c>
      <c r="AK78" s="242"/>
      <c r="AL78" s="222">
        <f t="shared" si="14"/>
        <v>0</v>
      </c>
      <c r="AM78" s="242"/>
      <c r="AN78" s="222">
        <f t="shared" si="15"/>
        <v>0</v>
      </c>
      <c r="AO78" s="242"/>
      <c r="AP78" s="222">
        <f t="shared" si="16"/>
        <v>0</v>
      </c>
      <c r="AQ78" s="242"/>
      <c r="AR78" s="222">
        <f t="shared" si="17"/>
        <v>0</v>
      </c>
      <c r="AS78" s="243">
        <v>4</v>
      </c>
      <c r="AT78" s="222">
        <f t="shared" si="18"/>
        <v>11653.474499999998</v>
      </c>
      <c r="AU78" s="219"/>
      <c r="AV78" s="219"/>
      <c r="AW78" s="219"/>
      <c r="AX78" s="225"/>
      <c r="AY78" s="219"/>
      <c r="AZ78" s="219"/>
      <c r="BA78" s="226"/>
      <c r="BB78" s="226"/>
      <c r="BC78" s="226"/>
      <c r="BD78" s="241"/>
      <c r="BE78" s="241"/>
      <c r="BF78" s="227"/>
      <c r="BG78" s="227"/>
      <c r="BH78" s="227"/>
      <c r="BI78" s="228"/>
      <c r="BJ78" s="228"/>
      <c r="BK78" s="229"/>
      <c r="BL78" s="230"/>
      <c r="BM78" s="222">
        <f t="shared" ref="BM78:BM101" si="21">(P78+Q78+R78)*10%</f>
        <v>3884.4914999999996</v>
      </c>
      <c r="BN78" s="231">
        <f t="shared" ref="BN78:BN101" si="22">P78+Q78+R78+T78+V78+X78+Z78+AB78+AD78+AF78+AH78+AJ78+AL78+AN78+AP78+AR78+AT78+BF78+BG78+BH78+BI78+BJ78+BK78+BL78+BM78</f>
        <v>70633.151249999995</v>
      </c>
      <c r="BO78" s="112"/>
    </row>
    <row r="79" spans="1:67" s="81" customFormat="1" ht="18" customHeight="1" x14ac:dyDescent="0.35">
      <c r="A79" s="59">
        <v>66</v>
      </c>
      <c r="B79" s="60" t="s">
        <v>275</v>
      </c>
      <c r="C79" s="85" t="s">
        <v>75</v>
      </c>
      <c r="D79" s="62" t="s">
        <v>82</v>
      </c>
      <c r="E79" s="62" t="s">
        <v>246</v>
      </c>
      <c r="F79" s="62" t="s">
        <v>259</v>
      </c>
      <c r="G79" s="84" t="s">
        <v>129</v>
      </c>
      <c r="H79" s="65"/>
      <c r="I79" s="66" t="s">
        <v>137</v>
      </c>
      <c r="J79" s="97">
        <v>5.03</v>
      </c>
      <c r="K79" s="67">
        <f t="shared" ref="K79:K101" si="23">17697*J79*2</f>
        <v>178031.82</v>
      </c>
      <c r="L79" s="68">
        <v>12</v>
      </c>
      <c r="M79" s="69"/>
      <c r="N79" s="69">
        <v>12</v>
      </c>
      <c r="O79" s="69"/>
      <c r="P79" s="141">
        <f t="shared" ref="P79:P101" si="24">K79/16*M79</f>
        <v>0</v>
      </c>
      <c r="Q79" s="141">
        <f t="shared" ref="Q79:Q101" si="25">K79/16*N79</f>
        <v>133523.86499999999</v>
      </c>
      <c r="R79" s="141">
        <f t="shared" ref="R79:R101" si="26">K79/16*O79</f>
        <v>0</v>
      </c>
      <c r="S79" s="69"/>
      <c r="T79" s="141">
        <f t="shared" ref="T79:T101" si="27">(17697/16*S79)*20%</f>
        <v>0</v>
      </c>
      <c r="U79" s="69">
        <v>12</v>
      </c>
      <c r="V79" s="147">
        <f t="shared" ref="V79:V101" si="28">(17697/16*U79)*20%</f>
        <v>2654.55</v>
      </c>
      <c r="W79" s="69"/>
      <c r="X79" s="147">
        <f t="shared" ref="X79:X101" si="29">(17697/16*W79)*20%</f>
        <v>0</v>
      </c>
      <c r="Y79" s="71"/>
      <c r="Z79" s="149"/>
      <c r="AA79" s="174"/>
      <c r="AB79" s="141">
        <f t="shared" ref="AB79:AB101" si="30">(K79/16*AA79)*40%</f>
        <v>0</v>
      </c>
      <c r="AC79" s="178">
        <v>12</v>
      </c>
      <c r="AD79" s="147">
        <f t="shared" ref="AD79:AD101" si="31">(K79/16*AC79)*35%</f>
        <v>46733.352749999991</v>
      </c>
      <c r="AE79" s="69"/>
      <c r="AF79" s="147">
        <f t="shared" ref="AF79:AF101" si="32">(K79/16*AE79)*30%</f>
        <v>0</v>
      </c>
      <c r="AG79" s="74"/>
      <c r="AH79" s="147">
        <f t="shared" ref="AH79:AH101" si="33">(17697/16*AG79)*40%</f>
        <v>0</v>
      </c>
      <c r="AI79" s="75"/>
      <c r="AJ79" s="147">
        <f t="shared" ref="AJ79:AJ101" si="34">(17697/16*AI79)*50%</f>
        <v>0</v>
      </c>
      <c r="AK79" s="76"/>
      <c r="AL79" s="147">
        <f t="shared" ref="AL79:AL101" si="35">(17697/16*AK79)*40%</f>
        <v>0</v>
      </c>
      <c r="AM79" s="76"/>
      <c r="AN79" s="147">
        <f t="shared" ref="AN79:AN101" si="36">(17697/16*AM79)*50%</f>
        <v>0</v>
      </c>
      <c r="AO79" s="76"/>
      <c r="AP79" s="147">
        <f t="shared" ref="AP79:AP101" si="37">(17697/16*AO79)*40%</f>
        <v>0</v>
      </c>
      <c r="AQ79" s="76"/>
      <c r="AR79" s="147">
        <f t="shared" ref="AR79:AR101" si="38">(17697/16*AQ79)*50%</f>
        <v>0</v>
      </c>
      <c r="AS79" s="95">
        <v>12</v>
      </c>
      <c r="AT79" s="147">
        <f t="shared" ref="AT79:AT101" si="39">(K79/16*AS79)*30%</f>
        <v>40057.159499999994</v>
      </c>
      <c r="AU79" s="77"/>
      <c r="AV79" s="77"/>
      <c r="AW79" s="77"/>
      <c r="AX79" s="78"/>
      <c r="AY79" s="77"/>
      <c r="AZ79" s="77"/>
      <c r="BA79" s="100"/>
      <c r="BB79" s="100"/>
      <c r="BC79" s="100"/>
      <c r="BD79" s="75"/>
      <c r="BE79" s="75"/>
      <c r="BF79" s="150"/>
      <c r="BG79" s="150"/>
      <c r="BH79" s="150"/>
      <c r="BI79" s="151"/>
      <c r="BJ79" s="151"/>
      <c r="BK79" s="153"/>
      <c r="BL79" s="154"/>
      <c r="BM79" s="147">
        <f t="shared" si="21"/>
        <v>13352.386500000001</v>
      </c>
      <c r="BN79" s="70">
        <f t="shared" si="22"/>
        <v>236321.31374999994</v>
      </c>
      <c r="BO79" s="80"/>
    </row>
    <row r="80" spans="1:67" s="81" customFormat="1" ht="18" customHeight="1" x14ac:dyDescent="0.35">
      <c r="A80" s="59"/>
      <c r="B80" s="60"/>
      <c r="C80" s="90"/>
      <c r="D80" s="62"/>
      <c r="E80" s="83"/>
      <c r="F80" s="62"/>
      <c r="G80" s="84"/>
      <c r="H80" s="84"/>
      <c r="I80" s="65"/>
      <c r="J80" s="66"/>
      <c r="K80" s="67">
        <f t="shared" si="23"/>
        <v>0</v>
      </c>
      <c r="L80" s="68"/>
      <c r="M80" s="69"/>
      <c r="N80" s="69"/>
      <c r="O80" s="69"/>
      <c r="P80" s="141">
        <f t="shared" si="24"/>
        <v>0</v>
      </c>
      <c r="Q80" s="141">
        <f t="shared" si="25"/>
        <v>0</v>
      </c>
      <c r="R80" s="141">
        <f t="shared" si="26"/>
        <v>0</v>
      </c>
      <c r="S80" s="69"/>
      <c r="T80" s="141">
        <f t="shared" si="27"/>
        <v>0</v>
      </c>
      <c r="U80" s="69"/>
      <c r="V80" s="147">
        <f t="shared" si="28"/>
        <v>0</v>
      </c>
      <c r="W80" s="69"/>
      <c r="X80" s="147">
        <f t="shared" si="29"/>
        <v>0</v>
      </c>
      <c r="Y80" s="71"/>
      <c r="Z80" s="149"/>
      <c r="AA80" s="174"/>
      <c r="AB80" s="141">
        <f t="shared" si="30"/>
        <v>0</v>
      </c>
      <c r="AC80" s="172"/>
      <c r="AD80" s="147">
        <f t="shared" si="31"/>
        <v>0</v>
      </c>
      <c r="AE80" s="69"/>
      <c r="AF80" s="147">
        <f t="shared" si="32"/>
        <v>0</v>
      </c>
      <c r="AG80" s="74"/>
      <c r="AH80" s="147">
        <f t="shared" si="33"/>
        <v>0</v>
      </c>
      <c r="AI80" s="75"/>
      <c r="AJ80" s="147">
        <f t="shared" si="34"/>
        <v>0</v>
      </c>
      <c r="AK80" s="76"/>
      <c r="AL80" s="147">
        <f t="shared" si="35"/>
        <v>0</v>
      </c>
      <c r="AM80" s="76"/>
      <c r="AN80" s="147">
        <f t="shared" si="36"/>
        <v>0</v>
      </c>
      <c r="AO80" s="76"/>
      <c r="AP80" s="147">
        <f t="shared" si="37"/>
        <v>0</v>
      </c>
      <c r="AQ80" s="76"/>
      <c r="AR80" s="147">
        <f t="shared" si="38"/>
        <v>0</v>
      </c>
      <c r="AS80" s="95">
        <v>0</v>
      </c>
      <c r="AT80" s="147">
        <f t="shared" si="39"/>
        <v>0</v>
      </c>
      <c r="AU80" s="77"/>
      <c r="AV80" s="77"/>
      <c r="AW80" s="77"/>
      <c r="AX80" s="78"/>
      <c r="AY80" s="77"/>
      <c r="AZ80" s="77"/>
      <c r="BA80" s="99"/>
      <c r="BB80" s="99"/>
      <c r="BC80" s="99"/>
      <c r="BD80" s="75"/>
      <c r="BE80" s="75"/>
      <c r="BF80" s="150"/>
      <c r="BG80" s="150"/>
      <c r="BH80" s="150"/>
      <c r="BI80" s="151"/>
      <c r="BJ80" s="151"/>
      <c r="BK80" s="153"/>
      <c r="BL80" s="154"/>
      <c r="BM80" s="147">
        <f t="shared" si="21"/>
        <v>0</v>
      </c>
      <c r="BN80" s="70">
        <f t="shared" si="22"/>
        <v>0</v>
      </c>
      <c r="BO80" s="80"/>
    </row>
    <row r="81" spans="1:67" s="81" customFormat="1" ht="18" customHeight="1" x14ac:dyDescent="0.35">
      <c r="A81" s="59">
        <v>67</v>
      </c>
      <c r="B81" s="60" t="s">
        <v>138</v>
      </c>
      <c r="C81" s="85" t="s">
        <v>298</v>
      </c>
      <c r="D81" s="62" t="s">
        <v>82</v>
      </c>
      <c r="E81" s="89" t="s">
        <v>306</v>
      </c>
      <c r="F81" s="88" t="s">
        <v>121</v>
      </c>
      <c r="G81" s="84" t="s">
        <v>1</v>
      </c>
      <c r="H81" s="65"/>
      <c r="I81" s="66" t="s">
        <v>133</v>
      </c>
      <c r="J81" s="81">
        <v>4.59</v>
      </c>
      <c r="K81" s="67">
        <f t="shared" si="23"/>
        <v>162458.46</v>
      </c>
      <c r="L81" s="68">
        <v>2</v>
      </c>
      <c r="M81" s="69"/>
      <c r="N81" s="69">
        <v>2</v>
      </c>
      <c r="O81" s="69"/>
      <c r="P81" s="141">
        <f t="shared" si="24"/>
        <v>0</v>
      </c>
      <c r="Q81" s="141">
        <f t="shared" si="25"/>
        <v>20307.307499999999</v>
      </c>
      <c r="R81" s="141">
        <f t="shared" si="26"/>
        <v>0</v>
      </c>
      <c r="S81" s="69"/>
      <c r="T81" s="141">
        <f t="shared" si="27"/>
        <v>0</v>
      </c>
      <c r="U81" s="69">
        <v>2</v>
      </c>
      <c r="V81" s="147">
        <f t="shared" si="28"/>
        <v>442.42500000000001</v>
      </c>
      <c r="W81" s="69"/>
      <c r="X81" s="147">
        <f t="shared" si="29"/>
        <v>0</v>
      </c>
      <c r="Y81" s="71"/>
      <c r="Z81" s="149"/>
      <c r="AA81" s="174"/>
      <c r="AB81" s="141">
        <f t="shared" si="30"/>
        <v>0</v>
      </c>
      <c r="AC81" s="69"/>
      <c r="AD81" s="147">
        <f t="shared" si="31"/>
        <v>0</v>
      </c>
      <c r="AE81" s="172">
        <v>2</v>
      </c>
      <c r="AF81" s="147">
        <f t="shared" si="32"/>
        <v>6092.1922499999991</v>
      </c>
      <c r="AG81" s="74"/>
      <c r="AH81" s="147">
        <f t="shared" si="33"/>
        <v>0</v>
      </c>
      <c r="AI81" s="75"/>
      <c r="AJ81" s="147">
        <f t="shared" si="34"/>
        <v>0</v>
      </c>
      <c r="AK81" s="76"/>
      <c r="AL81" s="147">
        <f t="shared" si="35"/>
        <v>0</v>
      </c>
      <c r="AM81" s="76"/>
      <c r="AN81" s="147">
        <f t="shared" si="36"/>
        <v>0</v>
      </c>
      <c r="AO81" s="76"/>
      <c r="AP81" s="147">
        <f t="shared" si="37"/>
        <v>0</v>
      </c>
      <c r="AQ81" s="76"/>
      <c r="AR81" s="147">
        <f t="shared" si="38"/>
        <v>0</v>
      </c>
      <c r="AS81" s="95">
        <v>2</v>
      </c>
      <c r="AT81" s="147">
        <f t="shared" si="39"/>
        <v>6092.1922499999991</v>
      </c>
      <c r="AU81" s="77"/>
      <c r="AV81" s="77"/>
      <c r="AW81" s="77"/>
      <c r="AX81" s="78"/>
      <c r="AY81" s="77"/>
      <c r="AZ81" s="77"/>
      <c r="BA81" s="79"/>
      <c r="BB81" s="79"/>
      <c r="BC81" s="79"/>
      <c r="BD81" s="75"/>
      <c r="BE81" s="75"/>
      <c r="BF81" s="150"/>
      <c r="BG81" s="150"/>
      <c r="BH81" s="150"/>
      <c r="BI81" s="151"/>
      <c r="BJ81" s="151"/>
      <c r="BK81" s="153"/>
      <c r="BL81" s="154"/>
      <c r="BM81" s="147">
        <f t="shared" si="21"/>
        <v>2030.7307499999999</v>
      </c>
      <c r="BN81" s="70">
        <f t="shared" si="22"/>
        <v>34964.847750000001</v>
      </c>
      <c r="BO81" s="80"/>
    </row>
    <row r="82" spans="1:67" s="81" customFormat="1" ht="18" customHeight="1" x14ac:dyDescent="0.35">
      <c r="A82" s="59">
        <v>68</v>
      </c>
      <c r="B82" s="60" t="s">
        <v>138</v>
      </c>
      <c r="C82" s="85" t="s">
        <v>140</v>
      </c>
      <c r="D82" s="62" t="s">
        <v>82</v>
      </c>
      <c r="E82" s="83" t="s">
        <v>86</v>
      </c>
      <c r="F82" s="62" t="s">
        <v>99</v>
      </c>
      <c r="G82" s="84" t="s">
        <v>128</v>
      </c>
      <c r="H82" s="65"/>
      <c r="I82" s="66" t="s">
        <v>130</v>
      </c>
      <c r="J82" s="97">
        <v>5.41</v>
      </c>
      <c r="K82" s="67">
        <f t="shared" si="23"/>
        <v>191481.54</v>
      </c>
      <c r="L82" s="68">
        <v>12</v>
      </c>
      <c r="M82" s="69"/>
      <c r="N82" s="69">
        <v>12</v>
      </c>
      <c r="O82" s="69"/>
      <c r="P82" s="141">
        <f t="shared" si="24"/>
        <v>0</v>
      </c>
      <c r="Q82" s="141">
        <f t="shared" si="25"/>
        <v>143611.155</v>
      </c>
      <c r="R82" s="141">
        <f t="shared" si="26"/>
        <v>0</v>
      </c>
      <c r="S82" s="69"/>
      <c r="T82" s="141">
        <f t="shared" si="27"/>
        <v>0</v>
      </c>
      <c r="U82" s="69">
        <v>12</v>
      </c>
      <c r="V82" s="147">
        <f t="shared" si="28"/>
        <v>2654.55</v>
      </c>
      <c r="W82" s="69"/>
      <c r="X82" s="147">
        <f t="shared" si="29"/>
        <v>0</v>
      </c>
      <c r="Y82" s="71"/>
      <c r="Z82" s="149"/>
      <c r="AA82" s="69">
        <v>12</v>
      </c>
      <c r="AB82" s="141">
        <f t="shared" si="30"/>
        <v>57444.462</v>
      </c>
      <c r="AC82" s="172"/>
      <c r="AD82" s="147">
        <f t="shared" si="31"/>
        <v>0</v>
      </c>
      <c r="AE82" s="172"/>
      <c r="AF82" s="147">
        <f t="shared" si="32"/>
        <v>0</v>
      </c>
      <c r="AG82" s="74"/>
      <c r="AH82" s="147">
        <f t="shared" si="33"/>
        <v>0</v>
      </c>
      <c r="AI82" s="75"/>
      <c r="AJ82" s="147">
        <f t="shared" si="34"/>
        <v>0</v>
      </c>
      <c r="AK82" s="76">
        <v>9</v>
      </c>
      <c r="AL82" s="147">
        <f t="shared" si="35"/>
        <v>3981.8250000000003</v>
      </c>
      <c r="AM82" s="76"/>
      <c r="AN82" s="147">
        <f t="shared" si="36"/>
        <v>0</v>
      </c>
      <c r="AO82" s="76"/>
      <c r="AP82" s="147">
        <f t="shared" si="37"/>
        <v>0</v>
      </c>
      <c r="AQ82" s="76"/>
      <c r="AR82" s="147">
        <f t="shared" si="38"/>
        <v>0</v>
      </c>
      <c r="AS82" s="95">
        <v>9</v>
      </c>
      <c r="AT82" s="147">
        <f t="shared" si="39"/>
        <v>32312.509875</v>
      </c>
      <c r="AU82" s="77"/>
      <c r="AV82" s="77"/>
      <c r="AW82" s="77"/>
      <c r="AX82" s="78"/>
      <c r="AY82" s="77"/>
      <c r="AZ82" s="77"/>
      <c r="BA82" s="79"/>
      <c r="BB82" s="79"/>
      <c r="BC82" s="79"/>
      <c r="BD82" s="75"/>
      <c r="BE82" s="75"/>
      <c r="BF82" s="162"/>
      <c r="BG82" s="162"/>
      <c r="BH82" s="162"/>
      <c r="BI82" s="163"/>
      <c r="BJ82" s="153"/>
      <c r="BK82" s="153"/>
      <c r="BL82" s="153"/>
      <c r="BM82" s="147">
        <f t="shared" si="21"/>
        <v>14361.1155</v>
      </c>
      <c r="BN82" s="70">
        <f t="shared" si="22"/>
        <v>254365.61737499997</v>
      </c>
      <c r="BO82" s="80"/>
    </row>
    <row r="83" spans="1:67" s="81" customFormat="1" ht="18" customHeight="1" x14ac:dyDescent="0.35">
      <c r="A83" s="59">
        <v>69</v>
      </c>
      <c r="B83" s="60" t="s">
        <v>138</v>
      </c>
      <c r="C83" s="86" t="s">
        <v>141</v>
      </c>
      <c r="D83" s="62" t="s">
        <v>82</v>
      </c>
      <c r="E83" s="63" t="s">
        <v>152</v>
      </c>
      <c r="F83" s="62" t="s">
        <v>99</v>
      </c>
      <c r="G83" s="87" t="s">
        <v>129</v>
      </c>
      <c r="H83" s="65"/>
      <c r="I83" s="66" t="s">
        <v>131</v>
      </c>
      <c r="J83" s="98">
        <v>5.2</v>
      </c>
      <c r="K83" s="67">
        <f t="shared" si="23"/>
        <v>184048.80000000002</v>
      </c>
      <c r="L83" s="68">
        <v>8</v>
      </c>
      <c r="M83" s="69"/>
      <c r="N83" s="69">
        <v>8</v>
      </c>
      <c r="O83" s="69"/>
      <c r="P83" s="141">
        <f t="shared" si="24"/>
        <v>0</v>
      </c>
      <c r="Q83" s="141">
        <f t="shared" si="25"/>
        <v>92024.400000000009</v>
      </c>
      <c r="R83" s="141">
        <f t="shared" si="26"/>
        <v>0</v>
      </c>
      <c r="S83" s="69"/>
      <c r="T83" s="141">
        <f t="shared" si="27"/>
        <v>0</v>
      </c>
      <c r="U83" s="69">
        <v>8</v>
      </c>
      <c r="V83" s="147">
        <f t="shared" si="28"/>
        <v>1769.7</v>
      </c>
      <c r="W83" s="69"/>
      <c r="X83" s="147">
        <f t="shared" si="29"/>
        <v>0</v>
      </c>
      <c r="Y83" s="71"/>
      <c r="Z83" s="149"/>
      <c r="AA83" s="174"/>
      <c r="AB83" s="141">
        <f t="shared" si="30"/>
        <v>0</v>
      </c>
      <c r="AC83" s="69">
        <v>8</v>
      </c>
      <c r="AD83" s="147">
        <f t="shared" si="31"/>
        <v>32208.54</v>
      </c>
      <c r="AE83" s="172"/>
      <c r="AF83" s="147">
        <f t="shared" si="32"/>
        <v>0</v>
      </c>
      <c r="AG83" s="74"/>
      <c r="AH83" s="147">
        <f t="shared" si="33"/>
        <v>0</v>
      </c>
      <c r="AI83" s="75"/>
      <c r="AJ83" s="147">
        <f t="shared" si="34"/>
        <v>0</v>
      </c>
      <c r="AK83" s="76">
        <v>8</v>
      </c>
      <c r="AL83" s="147">
        <f t="shared" si="35"/>
        <v>3539.4</v>
      </c>
      <c r="AM83" s="76"/>
      <c r="AN83" s="147">
        <f t="shared" si="36"/>
        <v>0</v>
      </c>
      <c r="AO83" s="76"/>
      <c r="AP83" s="147">
        <f t="shared" si="37"/>
        <v>0</v>
      </c>
      <c r="AQ83" s="76"/>
      <c r="AR83" s="147">
        <f t="shared" si="38"/>
        <v>0</v>
      </c>
      <c r="AS83" s="95">
        <v>6</v>
      </c>
      <c r="AT83" s="147">
        <f t="shared" si="39"/>
        <v>20705.490000000002</v>
      </c>
      <c r="AU83" s="77"/>
      <c r="AV83" s="77"/>
      <c r="AW83" s="77"/>
      <c r="AX83" s="78"/>
      <c r="AY83" s="77"/>
      <c r="AZ83" s="77"/>
      <c r="BA83" s="94"/>
      <c r="BB83" s="94"/>
      <c r="BC83" s="94"/>
      <c r="BD83" s="75"/>
      <c r="BE83" s="75"/>
      <c r="BF83" s="162"/>
      <c r="BG83" s="162"/>
      <c r="BH83" s="162"/>
      <c r="BI83" s="163"/>
      <c r="BJ83" s="153"/>
      <c r="BK83" s="153"/>
      <c r="BL83" s="153"/>
      <c r="BM83" s="147">
        <f t="shared" si="21"/>
        <v>9202.44</v>
      </c>
      <c r="BN83" s="70">
        <f t="shared" si="22"/>
        <v>159449.97</v>
      </c>
      <c r="BO83" s="80"/>
    </row>
    <row r="84" spans="1:67" s="81" customFormat="1" ht="18" customHeight="1" x14ac:dyDescent="0.35">
      <c r="A84" s="59">
        <v>70</v>
      </c>
      <c r="B84" s="60" t="s">
        <v>138</v>
      </c>
      <c r="C84" s="85" t="s">
        <v>142</v>
      </c>
      <c r="D84" s="62" t="s">
        <v>82</v>
      </c>
      <c r="E84" s="83" t="s">
        <v>153</v>
      </c>
      <c r="F84" s="62" t="s">
        <v>106</v>
      </c>
      <c r="G84" s="84" t="s">
        <v>128</v>
      </c>
      <c r="H84" s="65"/>
      <c r="I84" s="66" t="s">
        <v>130</v>
      </c>
      <c r="J84" s="98">
        <v>5.41</v>
      </c>
      <c r="K84" s="67">
        <f t="shared" si="23"/>
        <v>191481.54</v>
      </c>
      <c r="L84" s="68">
        <v>16</v>
      </c>
      <c r="M84" s="69">
        <v>16</v>
      </c>
      <c r="N84" s="69"/>
      <c r="O84" s="69"/>
      <c r="P84" s="141">
        <f t="shared" si="24"/>
        <v>191481.54</v>
      </c>
      <c r="Q84" s="141">
        <f t="shared" si="25"/>
        <v>0</v>
      </c>
      <c r="R84" s="141">
        <f t="shared" si="26"/>
        <v>0</v>
      </c>
      <c r="S84" s="69">
        <v>16</v>
      </c>
      <c r="T84" s="141">
        <f t="shared" si="27"/>
        <v>3539.4</v>
      </c>
      <c r="U84" s="69"/>
      <c r="V84" s="147">
        <f t="shared" si="28"/>
        <v>0</v>
      </c>
      <c r="W84" s="69"/>
      <c r="X84" s="147">
        <f t="shared" si="29"/>
        <v>0</v>
      </c>
      <c r="Y84" s="71"/>
      <c r="Z84" s="149"/>
      <c r="AA84" s="69">
        <v>16</v>
      </c>
      <c r="AB84" s="141">
        <f t="shared" si="30"/>
        <v>76592.616000000009</v>
      </c>
      <c r="AC84" s="172"/>
      <c r="AD84" s="147">
        <f t="shared" si="31"/>
        <v>0</v>
      </c>
      <c r="AE84" s="172"/>
      <c r="AF84" s="147">
        <f t="shared" si="32"/>
        <v>0</v>
      </c>
      <c r="AG84" s="74"/>
      <c r="AH84" s="147">
        <f t="shared" si="33"/>
        <v>0</v>
      </c>
      <c r="AI84" s="75">
        <v>8</v>
      </c>
      <c r="AJ84" s="147">
        <f t="shared" si="34"/>
        <v>4424.25</v>
      </c>
      <c r="AK84" s="76"/>
      <c r="AL84" s="147">
        <f t="shared" si="35"/>
        <v>0</v>
      </c>
      <c r="AM84" s="76"/>
      <c r="AN84" s="147">
        <f t="shared" si="36"/>
        <v>0</v>
      </c>
      <c r="AO84" s="76"/>
      <c r="AP84" s="147">
        <f t="shared" si="37"/>
        <v>0</v>
      </c>
      <c r="AQ84" s="76"/>
      <c r="AR84" s="147">
        <f t="shared" si="38"/>
        <v>0</v>
      </c>
      <c r="AS84" s="95">
        <v>16</v>
      </c>
      <c r="AT84" s="147">
        <f t="shared" si="39"/>
        <v>57444.462</v>
      </c>
      <c r="AU84" s="77"/>
      <c r="AV84" s="77"/>
      <c r="AW84" s="77"/>
      <c r="AX84" s="78"/>
      <c r="AY84" s="77"/>
      <c r="AZ84" s="77"/>
      <c r="BA84" s="94"/>
      <c r="BB84" s="94"/>
      <c r="BC84" s="94"/>
      <c r="BD84" s="75"/>
      <c r="BE84" s="75"/>
      <c r="BF84" s="162"/>
      <c r="BG84" s="162"/>
      <c r="BH84" s="162"/>
      <c r="BI84" s="163"/>
      <c r="BJ84" s="153"/>
      <c r="BK84" s="153"/>
      <c r="BL84" s="153"/>
      <c r="BM84" s="147">
        <f t="shared" si="21"/>
        <v>19148.154000000002</v>
      </c>
      <c r="BN84" s="70">
        <f t="shared" si="22"/>
        <v>352630.42199999996</v>
      </c>
      <c r="BO84" s="80"/>
    </row>
    <row r="85" spans="1:67" s="81" customFormat="1" ht="18" customHeight="1" x14ac:dyDescent="0.35">
      <c r="A85" s="59">
        <v>71</v>
      </c>
      <c r="B85" s="60" t="s">
        <v>138</v>
      </c>
      <c r="C85" s="85" t="s">
        <v>143</v>
      </c>
      <c r="D85" s="62" t="s">
        <v>82</v>
      </c>
      <c r="E85" s="83" t="s">
        <v>89</v>
      </c>
      <c r="F85" s="62" t="s">
        <v>103</v>
      </c>
      <c r="G85" s="84" t="s">
        <v>128</v>
      </c>
      <c r="H85" s="65"/>
      <c r="I85" s="66" t="s">
        <v>130</v>
      </c>
      <c r="J85" s="75">
        <v>5.41</v>
      </c>
      <c r="K85" s="67">
        <f t="shared" si="23"/>
        <v>191481.54</v>
      </c>
      <c r="L85" s="68">
        <v>15</v>
      </c>
      <c r="M85" s="69"/>
      <c r="N85" s="69">
        <v>15</v>
      </c>
      <c r="O85" s="69"/>
      <c r="P85" s="141">
        <f t="shared" si="24"/>
        <v>0</v>
      </c>
      <c r="Q85" s="141">
        <f t="shared" si="25"/>
        <v>179513.94375000001</v>
      </c>
      <c r="R85" s="141">
        <f t="shared" si="26"/>
        <v>0</v>
      </c>
      <c r="S85" s="69"/>
      <c r="T85" s="141">
        <f t="shared" si="27"/>
        <v>0</v>
      </c>
      <c r="U85" s="69">
        <v>15</v>
      </c>
      <c r="V85" s="147">
        <f t="shared" si="28"/>
        <v>3318.1875</v>
      </c>
      <c r="W85" s="69">
        <v>0</v>
      </c>
      <c r="X85" s="147">
        <f t="shared" si="29"/>
        <v>0</v>
      </c>
      <c r="Y85" s="71"/>
      <c r="Z85" s="149"/>
      <c r="AA85" s="69">
        <v>15</v>
      </c>
      <c r="AB85" s="141">
        <f t="shared" si="30"/>
        <v>71805.577499999999</v>
      </c>
      <c r="AC85" s="172"/>
      <c r="AD85" s="147">
        <f t="shared" si="31"/>
        <v>0</v>
      </c>
      <c r="AE85" s="172"/>
      <c r="AF85" s="147">
        <f t="shared" si="32"/>
        <v>0</v>
      </c>
      <c r="AG85" s="74"/>
      <c r="AH85" s="147">
        <f t="shared" si="33"/>
        <v>0</v>
      </c>
      <c r="AI85" s="75"/>
      <c r="AJ85" s="147">
        <f t="shared" si="34"/>
        <v>0</v>
      </c>
      <c r="AK85" s="76"/>
      <c r="AL85" s="147">
        <f t="shared" si="35"/>
        <v>0</v>
      </c>
      <c r="AM85" s="76">
        <v>15</v>
      </c>
      <c r="AN85" s="147">
        <f t="shared" si="36"/>
        <v>8295.46875</v>
      </c>
      <c r="AO85" s="76"/>
      <c r="AP85" s="147">
        <f t="shared" si="37"/>
        <v>0</v>
      </c>
      <c r="AQ85" s="76"/>
      <c r="AR85" s="147">
        <f t="shared" si="38"/>
        <v>0</v>
      </c>
      <c r="AS85" s="95">
        <v>15</v>
      </c>
      <c r="AT85" s="147">
        <f t="shared" si="39"/>
        <v>53854.183125000003</v>
      </c>
      <c r="AU85" s="77"/>
      <c r="AV85" s="77"/>
      <c r="AW85" s="77"/>
      <c r="AX85" s="78"/>
      <c r="AY85" s="77"/>
      <c r="AZ85" s="77"/>
      <c r="BA85" s="94"/>
      <c r="BB85" s="94"/>
      <c r="BC85" s="94"/>
      <c r="BD85" s="75"/>
      <c r="BE85" s="75"/>
      <c r="BF85" s="162"/>
      <c r="BG85" s="162"/>
      <c r="BH85" s="162"/>
      <c r="BI85" s="163"/>
      <c r="BJ85" s="153"/>
      <c r="BK85" s="153"/>
      <c r="BL85" s="153"/>
      <c r="BM85" s="147">
        <f t="shared" si="21"/>
        <v>17951.394375</v>
      </c>
      <c r="BN85" s="70">
        <f t="shared" si="22"/>
        <v>334738.75499999995</v>
      </c>
      <c r="BO85" s="80"/>
    </row>
    <row r="86" spans="1:67" s="233" customFormat="1" ht="18" customHeight="1" x14ac:dyDescent="0.3">
      <c r="A86" s="218">
        <v>72</v>
      </c>
      <c r="B86" s="234" t="s">
        <v>138</v>
      </c>
      <c r="C86" s="235" t="s">
        <v>290</v>
      </c>
      <c r="D86" s="236" t="s">
        <v>82</v>
      </c>
      <c r="E86" s="237" t="s">
        <v>154</v>
      </c>
      <c r="F86" s="236" t="s">
        <v>174</v>
      </c>
      <c r="G86" s="238" t="s">
        <v>1</v>
      </c>
      <c r="H86" s="219"/>
      <c r="I86" s="245" t="s">
        <v>133</v>
      </c>
      <c r="J86" s="251">
        <v>5.16</v>
      </c>
      <c r="K86" s="231">
        <f t="shared" si="23"/>
        <v>182633.04</v>
      </c>
      <c r="L86" s="248">
        <v>1.75</v>
      </c>
      <c r="M86" s="239"/>
      <c r="N86" s="239">
        <v>1.75</v>
      </c>
      <c r="O86" s="239"/>
      <c r="P86" s="221">
        <f t="shared" si="24"/>
        <v>0</v>
      </c>
      <c r="Q86" s="221">
        <f t="shared" si="25"/>
        <v>19975.48875</v>
      </c>
      <c r="R86" s="221">
        <f t="shared" si="26"/>
        <v>0</v>
      </c>
      <c r="S86" s="239"/>
      <c r="T86" s="221">
        <f t="shared" si="27"/>
        <v>0</v>
      </c>
      <c r="U86" s="239">
        <v>1.75</v>
      </c>
      <c r="V86" s="222">
        <f t="shared" si="28"/>
        <v>387.12187500000005</v>
      </c>
      <c r="W86" s="239"/>
      <c r="X86" s="222">
        <f t="shared" si="29"/>
        <v>0</v>
      </c>
      <c r="Y86" s="223"/>
      <c r="Z86" s="224"/>
      <c r="AA86" s="239"/>
      <c r="AB86" s="221">
        <f t="shared" si="30"/>
        <v>0</v>
      </c>
      <c r="AC86" s="250"/>
      <c r="AD86" s="222">
        <f t="shared" si="31"/>
        <v>0</v>
      </c>
      <c r="AE86" s="239">
        <v>1.75</v>
      </c>
      <c r="AF86" s="222">
        <f t="shared" si="32"/>
        <v>5992.6466250000003</v>
      </c>
      <c r="AG86" s="240"/>
      <c r="AH86" s="222">
        <f t="shared" si="33"/>
        <v>0</v>
      </c>
      <c r="AI86" s="241"/>
      <c r="AJ86" s="222">
        <f t="shared" si="34"/>
        <v>0</v>
      </c>
      <c r="AK86" s="242"/>
      <c r="AL86" s="222">
        <f t="shared" si="35"/>
        <v>0</v>
      </c>
      <c r="AM86" s="242"/>
      <c r="AN86" s="222">
        <f t="shared" si="36"/>
        <v>0</v>
      </c>
      <c r="AO86" s="242"/>
      <c r="AP86" s="222">
        <f t="shared" si="37"/>
        <v>0</v>
      </c>
      <c r="AQ86" s="242"/>
      <c r="AR86" s="222">
        <f t="shared" si="38"/>
        <v>0</v>
      </c>
      <c r="AS86" s="243">
        <v>0</v>
      </c>
      <c r="AT86" s="222">
        <f t="shared" si="39"/>
        <v>0</v>
      </c>
      <c r="AU86" s="219"/>
      <c r="AV86" s="219"/>
      <c r="AW86" s="219"/>
      <c r="AX86" s="225"/>
      <c r="AY86" s="219"/>
      <c r="AZ86" s="219"/>
      <c r="BA86" s="226"/>
      <c r="BB86" s="226"/>
      <c r="BC86" s="226"/>
      <c r="BD86" s="241"/>
      <c r="BE86" s="241"/>
      <c r="BF86" s="227"/>
      <c r="BG86" s="227"/>
      <c r="BH86" s="227"/>
      <c r="BI86" s="249"/>
      <c r="BJ86" s="229"/>
      <c r="BK86" s="229"/>
      <c r="BL86" s="229"/>
      <c r="BM86" s="222">
        <f t="shared" si="21"/>
        <v>1997.5488750000002</v>
      </c>
      <c r="BN86" s="231">
        <f t="shared" si="22"/>
        <v>28352.806125000003</v>
      </c>
      <c r="BO86" s="112"/>
    </row>
    <row r="87" spans="1:67" s="81" customFormat="1" ht="18" customHeight="1" x14ac:dyDescent="0.35">
      <c r="A87" s="59">
        <v>73</v>
      </c>
      <c r="B87" s="60" t="s">
        <v>138</v>
      </c>
      <c r="C87" s="86" t="s">
        <v>144</v>
      </c>
      <c r="D87" s="62" t="s">
        <v>82</v>
      </c>
      <c r="E87" s="83" t="s">
        <v>92</v>
      </c>
      <c r="F87" s="62" t="s">
        <v>111</v>
      </c>
      <c r="G87" s="84" t="s">
        <v>129</v>
      </c>
      <c r="H87" s="65"/>
      <c r="I87" s="66" t="s">
        <v>131</v>
      </c>
      <c r="J87" s="97">
        <v>5.2</v>
      </c>
      <c r="K87" s="67">
        <f t="shared" si="23"/>
        <v>184048.80000000002</v>
      </c>
      <c r="L87" s="68">
        <v>13</v>
      </c>
      <c r="M87" s="69"/>
      <c r="N87" s="69">
        <v>13</v>
      </c>
      <c r="O87" s="69"/>
      <c r="P87" s="141">
        <f t="shared" si="24"/>
        <v>0</v>
      </c>
      <c r="Q87" s="141">
        <f t="shared" si="25"/>
        <v>149539.65000000002</v>
      </c>
      <c r="R87" s="141">
        <f t="shared" si="26"/>
        <v>0</v>
      </c>
      <c r="S87" s="69"/>
      <c r="T87" s="141">
        <f t="shared" si="27"/>
        <v>0</v>
      </c>
      <c r="U87" s="69">
        <v>13</v>
      </c>
      <c r="V87" s="147">
        <f t="shared" si="28"/>
        <v>2875.7625000000003</v>
      </c>
      <c r="W87" s="69"/>
      <c r="X87" s="147">
        <f t="shared" si="29"/>
        <v>0</v>
      </c>
      <c r="Y87" s="71"/>
      <c r="Z87" s="149"/>
      <c r="AA87" s="69"/>
      <c r="AB87" s="141">
        <f t="shared" si="30"/>
        <v>0</v>
      </c>
      <c r="AC87" s="69">
        <v>13</v>
      </c>
      <c r="AD87" s="147">
        <f t="shared" si="31"/>
        <v>52338.877500000002</v>
      </c>
      <c r="AE87" s="172"/>
      <c r="AF87" s="147">
        <f t="shared" si="32"/>
        <v>0</v>
      </c>
      <c r="AG87" s="74"/>
      <c r="AH87" s="147">
        <f t="shared" si="33"/>
        <v>0</v>
      </c>
      <c r="AI87" s="75"/>
      <c r="AJ87" s="147">
        <f t="shared" si="34"/>
        <v>0</v>
      </c>
      <c r="AK87" s="76"/>
      <c r="AL87" s="147">
        <f t="shared" si="35"/>
        <v>0</v>
      </c>
      <c r="AM87" s="76"/>
      <c r="AN87" s="147">
        <f t="shared" si="36"/>
        <v>0</v>
      </c>
      <c r="AO87" s="76"/>
      <c r="AP87" s="147">
        <f t="shared" si="37"/>
        <v>0</v>
      </c>
      <c r="AQ87" s="76"/>
      <c r="AR87" s="147">
        <f t="shared" si="38"/>
        <v>0</v>
      </c>
      <c r="AS87" s="95">
        <v>12</v>
      </c>
      <c r="AT87" s="147">
        <f t="shared" si="39"/>
        <v>41410.980000000003</v>
      </c>
      <c r="AU87" s="77"/>
      <c r="AV87" s="77"/>
      <c r="AW87" s="77"/>
      <c r="AX87" s="78"/>
      <c r="AY87" s="77"/>
      <c r="AZ87" s="77"/>
      <c r="BA87" s="137"/>
      <c r="BB87" s="137"/>
      <c r="BC87" s="137"/>
      <c r="BD87" s="75"/>
      <c r="BE87" s="75"/>
      <c r="BF87" s="162"/>
      <c r="BG87" s="162"/>
      <c r="BH87" s="162"/>
      <c r="BI87" s="163"/>
      <c r="BJ87" s="153"/>
      <c r="BK87" s="153"/>
      <c r="BL87" s="153"/>
      <c r="BM87" s="147">
        <f t="shared" si="21"/>
        <v>14953.965000000004</v>
      </c>
      <c r="BN87" s="70">
        <f t="shared" si="22"/>
        <v>261119.23500000004</v>
      </c>
      <c r="BO87" s="53"/>
    </row>
    <row r="88" spans="1:67" s="81" customFormat="1" ht="18" customHeight="1" x14ac:dyDescent="0.35">
      <c r="A88" s="59">
        <v>74</v>
      </c>
      <c r="B88" s="60" t="s">
        <v>138</v>
      </c>
      <c r="C88" s="85" t="s">
        <v>145</v>
      </c>
      <c r="D88" s="62" t="s">
        <v>82</v>
      </c>
      <c r="E88" s="83" t="s">
        <v>155</v>
      </c>
      <c r="F88" s="62" t="s">
        <v>98</v>
      </c>
      <c r="G88" s="84" t="s">
        <v>128</v>
      </c>
      <c r="H88" s="65"/>
      <c r="I88" s="66" t="s">
        <v>130</v>
      </c>
      <c r="J88" s="75">
        <v>5.41</v>
      </c>
      <c r="K88" s="67">
        <f t="shared" si="23"/>
        <v>191481.54</v>
      </c>
      <c r="L88" s="68">
        <v>21</v>
      </c>
      <c r="M88" s="69"/>
      <c r="N88" s="69">
        <v>21</v>
      </c>
      <c r="O88" s="69"/>
      <c r="P88" s="141">
        <f t="shared" si="24"/>
        <v>0</v>
      </c>
      <c r="Q88" s="141">
        <f t="shared" si="25"/>
        <v>251319.52125000002</v>
      </c>
      <c r="R88" s="141">
        <f t="shared" si="26"/>
        <v>0</v>
      </c>
      <c r="S88" s="69"/>
      <c r="T88" s="141">
        <f t="shared" si="27"/>
        <v>0</v>
      </c>
      <c r="U88" s="69">
        <v>21</v>
      </c>
      <c r="V88" s="147">
        <f t="shared" si="28"/>
        <v>4645.4625000000005</v>
      </c>
      <c r="W88" s="69"/>
      <c r="X88" s="147">
        <f t="shared" si="29"/>
        <v>0</v>
      </c>
      <c r="Y88" s="71"/>
      <c r="Z88" s="149"/>
      <c r="AA88" s="69">
        <v>21</v>
      </c>
      <c r="AB88" s="141">
        <f t="shared" si="30"/>
        <v>100527.80850000001</v>
      </c>
      <c r="AC88" s="172"/>
      <c r="AD88" s="147">
        <f t="shared" si="31"/>
        <v>0</v>
      </c>
      <c r="AE88" s="172"/>
      <c r="AF88" s="147">
        <f t="shared" si="32"/>
        <v>0</v>
      </c>
      <c r="AG88" s="74"/>
      <c r="AH88" s="147">
        <f t="shared" si="33"/>
        <v>0</v>
      </c>
      <c r="AI88" s="75"/>
      <c r="AJ88" s="147">
        <f t="shared" si="34"/>
        <v>0</v>
      </c>
      <c r="AK88" s="76"/>
      <c r="AL88" s="147">
        <f t="shared" si="35"/>
        <v>0</v>
      </c>
      <c r="AM88" s="76">
        <v>19</v>
      </c>
      <c r="AN88" s="147">
        <f t="shared" si="36"/>
        <v>10507.59375</v>
      </c>
      <c r="AO88" s="76"/>
      <c r="AP88" s="147">
        <f t="shared" si="37"/>
        <v>0</v>
      </c>
      <c r="AQ88" s="76"/>
      <c r="AR88" s="147">
        <f t="shared" si="38"/>
        <v>0</v>
      </c>
      <c r="AS88" s="95">
        <v>19</v>
      </c>
      <c r="AT88" s="147">
        <f t="shared" si="39"/>
        <v>68215.298624999996</v>
      </c>
      <c r="AU88" s="77"/>
      <c r="AV88" s="77"/>
      <c r="AW88" s="77"/>
      <c r="AX88" s="78"/>
      <c r="AY88" s="77"/>
      <c r="AZ88" s="77"/>
      <c r="BA88" s="111"/>
      <c r="BB88" s="111"/>
      <c r="BC88" s="111"/>
      <c r="BD88" s="75"/>
      <c r="BE88" s="75"/>
      <c r="BF88" s="162"/>
      <c r="BG88" s="162"/>
      <c r="BH88" s="162"/>
      <c r="BI88" s="163"/>
      <c r="BJ88" s="153"/>
      <c r="BK88" s="153"/>
      <c r="BL88" s="153"/>
      <c r="BM88" s="147">
        <f t="shared" si="21"/>
        <v>25131.952125000003</v>
      </c>
      <c r="BN88" s="70">
        <f t="shared" si="22"/>
        <v>460347.63675000006</v>
      </c>
      <c r="BO88" s="80"/>
    </row>
    <row r="89" spans="1:67" s="81" customFormat="1" ht="18" customHeight="1" x14ac:dyDescent="0.35">
      <c r="A89" s="59">
        <v>75</v>
      </c>
      <c r="B89" s="60" t="s">
        <v>138</v>
      </c>
      <c r="C89" s="85" t="s">
        <v>146</v>
      </c>
      <c r="D89" s="62" t="s">
        <v>82</v>
      </c>
      <c r="E89" s="83" t="s">
        <v>87</v>
      </c>
      <c r="F89" s="62" t="s">
        <v>100</v>
      </c>
      <c r="G89" s="84" t="s">
        <v>128</v>
      </c>
      <c r="H89" s="65"/>
      <c r="I89" s="66" t="s">
        <v>130</v>
      </c>
      <c r="J89" s="97">
        <v>5.41</v>
      </c>
      <c r="K89" s="67">
        <f t="shared" si="23"/>
        <v>191481.54</v>
      </c>
      <c r="L89" s="68">
        <v>13</v>
      </c>
      <c r="M89" s="69">
        <v>13</v>
      </c>
      <c r="N89" s="69"/>
      <c r="O89" s="69"/>
      <c r="P89" s="141">
        <f t="shared" si="24"/>
        <v>155578.75125</v>
      </c>
      <c r="Q89" s="141">
        <f t="shared" si="25"/>
        <v>0</v>
      </c>
      <c r="R89" s="141">
        <f t="shared" si="26"/>
        <v>0</v>
      </c>
      <c r="S89" s="69">
        <v>13</v>
      </c>
      <c r="T89" s="141">
        <f t="shared" si="27"/>
        <v>2875.7625000000003</v>
      </c>
      <c r="U89" s="69"/>
      <c r="V89" s="147">
        <f t="shared" si="28"/>
        <v>0</v>
      </c>
      <c r="W89" s="69"/>
      <c r="X89" s="147">
        <f t="shared" si="29"/>
        <v>0</v>
      </c>
      <c r="Y89" s="71"/>
      <c r="Z89" s="149"/>
      <c r="AA89" s="69">
        <v>11.5</v>
      </c>
      <c r="AB89" s="141">
        <f t="shared" si="30"/>
        <v>55050.942750000002</v>
      </c>
      <c r="AC89" s="172"/>
      <c r="AD89" s="147">
        <f t="shared" si="31"/>
        <v>0</v>
      </c>
      <c r="AE89" s="172"/>
      <c r="AF89" s="147">
        <f t="shared" si="32"/>
        <v>0</v>
      </c>
      <c r="AG89" s="74"/>
      <c r="AH89" s="147">
        <f t="shared" si="33"/>
        <v>0</v>
      </c>
      <c r="AI89" s="75">
        <v>10</v>
      </c>
      <c r="AJ89" s="147">
        <f t="shared" si="34"/>
        <v>5530.3125</v>
      </c>
      <c r="AK89" s="76"/>
      <c r="AL89" s="147">
        <f t="shared" si="35"/>
        <v>0</v>
      </c>
      <c r="AM89" s="76"/>
      <c r="AN89" s="147">
        <f t="shared" si="36"/>
        <v>0</v>
      </c>
      <c r="AO89" s="76"/>
      <c r="AP89" s="147">
        <f t="shared" si="37"/>
        <v>0</v>
      </c>
      <c r="AQ89" s="76"/>
      <c r="AR89" s="147">
        <f t="shared" si="38"/>
        <v>0</v>
      </c>
      <c r="AS89" s="95">
        <v>13</v>
      </c>
      <c r="AT89" s="147">
        <f t="shared" si="39"/>
        <v>46673.625374999996</v>
      </c>
      <c r="AU89" s="77"/>
      <c r="AV89" s="77"/>
      <c r="AW89" s="77"/>
      <c r="AX89" s="78"/>
      <c r="AY89" s="77"/>
      <c r="AZ89" s="77"/>
      <c r="BA89" s="137"/>
      <c r="BB89" s="137"/>
      <c r="BC89" s="137"/>
      <c r="BD89" s="75"/>
      <c r="BE89" s="75"/>
      <c r="BF89" s="162"/>
      <c r="BG89" s="162"/>
      <c r="BH89" s="162"/>
      <c r="BI89" s="163"/>
      <c r="BJ89" s="153"/>
      <c r="BK89" s="153"/>
      <c r="BL89" s="153"/>
      <c r="BM89" s="147">
        <f t="shared" si="21"/>
        <v>15557.875125</v>
      </c>
      <c r="BN89" s="70">
        <f t="shared" si="22"/>
        <v>281267.26950000005</v>
      </c>
      <c r="BO89" s="80"/>
    </row>
    <row r="90" spans="1:67" s="54" customFormat="1" ht="18" customHeight="1" x14ac:dyDescent="0.35">
      <c r="A90" s="48">
        <v>76</v>
      </c>
      <c r="B90" s="32" t="s">
        <v>138</v>
      </c>
      <c r="C90" s="34" t="s">
        <v>147</v>
      </c>
      <c r="D90" s="33" t="s">
        <v>82</v>
      </c>
      <c r="E90" s="49" t="s">
        <v>95</v>
      </c>
      <c r="F90" s="33" t="s">
        <v>172</v>
      </c>
      <c r="G90" s="37" t="s">
        <v>242</v>
      </c>
      <c r="H90" s="29"/>
      <c r="I90" s="38" t="s">
        <v>156</v>
      </c>
      <c r="J90" s="30">
        <v>4.49</v>
      </c>
      <c r="K90" s="67">
        <f t="shared" si="23"/>
        <v>158919.06</v>
      </c>
      <c r="L90" s="39">
        <v>24</v>
      </c>
      <c r="M90" s="69">
        <v>24</v>
      </c>
      <c r="N90" s="44"/>
      <c r="O90" s="44"/>
      <c r="P90" s="141">
        <f t="shared" si="24"/>
        <v>238378.59</v>
      </c>
      <c r="Q90" s="141">
        <f t="shared" si="25"/>
        <v>0</v>
      </c>
      <c r="R90" s="141">
        <f t="shared" si="26"/>
        <v>0</v>
      </c>
      <c r="S90" s="69">
        <v>24</v>
      </c>
      <c r="T90" s="141">
        <f t="shared" si="27"/>
        <v>5309.1</v>
      </c>
      <c r="U90" s="44"/>
      <c r="V90" s="147">
        <f t="shared" si="28"/>
        <v>0</v>
      </c>
      <c r="W90" s="44"/>
      <c r="X90" s="147">
        <f t="shared" si="29"/>
        <v>0</v>
      </c>
      <c r="Y90" s="50"/>
      <c r="Z90" s="149"/>
      <c r="AA90" s="171"/>
      <c r="AB90" s="141">
        <f t="shared" si="30"/>
        <v>0</v>
      </c>
      <c r="AC90" s="172"/>
      <c r="AD90" s="147">
        <f t="shared" si="31"/>
        <v>0</v>
      </c>
      <c r="AE90" s="69"/>
      <c r="AF90" s="147">
        <f t="shared" si="32"/>
        <v>0</v>
      </c>
      <c r="AG90" s="74"/>
      <c r="AH90" s="147">
        <f t="shared" si="33"/>
        <v>0</v>
      </c>
      <c r="AI90" s="75"/>
      <c r="AJ90" s="147">
        <f t="shared" si="34"/>
        <v>0</v>
      </c>
      <c r="AK90" s="76"/>
      <c r="AL90" s="147">
        <f t="shared" si="35"/>
        <v>0</v>
      </c>
      <c r="AM90" s="47"/>
      <c r="AN90" s="147">
        <f t="shared" si="36"/>
        <v>0</v>
      </c>
      <c r="AO90" s="47"/>
      <c r="AP90" s="147">
        <f t="shared" si="37"/>
        <v>0</v>
      </c>
      <c r="AQ90" s="47"/>
      <c r="AR90" s="147">
        <f t="shared" si="38"/>
        <v>0</v>
      </c>
      <c r="AS90" s="95">
        <v>2</v>
      </c>
      <c r="AT90" s="147">
        <f t="shared" si="39"/>
        <v>5959.4647500000001</v>
      </c>
      <c r="AU90" s="51"/>
      <c r="AV90" s="51"/>
      <c r="AW90" s="51"/>
      <c r="AX90" s="52"/>
      <c r="AY90" s="51"/>
      <c r="AZ90" s="51"/>
      <c r="BA90" s="56"/>
      <c r="BB90" s="56"/>
      <c r="BC90" s="56"/>
      <c r="BD90" s="75"/>
      <c r="BE90" s="75"/>
      <c r="BF90" s="162"/>
      <c r="BG90" s="162"/>
      <c r="BH90" s="162"/>
      <c r="BI90" s="163"/>
      <c r="BJ90" s="153"/>
      <c r="BK90" s="153"/>
      <c r="BL90" s="153"/>
      <c r="BM90" s="147">
        <f t="shared" si="21"/>
        <v>23837.859</v>
      </c>
      <c r="BN90" s="70">
        <f t="shared" si="22"/>
        <v>273485.01375000004</v>
      </c>
      <c r="BO90" s="80"/>
    </row>
    <row r="91" spans="1:67" s="81" customFormat="1" ht="18" customHeight="1" x14ac:dyDescent="0.35">
      <c r="A91" s="59">
        <v>77</v>
      </c>
      <c r="B91" s="60" t="s">
        <v>138</v>
      </c>
      <c r="C91" s="86" t="s">
        <v>148</v>
      </c>
      <c r="D91" s="62" t="s">
        <v>82</v>
      </c>
      <c r="E91" s="83" t="s">
        <v>307</v>
      </c>
      <c r="F91" s="62" t="s">
        <v>118</v>
      </c>
      <c r="G91" s="84" t="s">
        <v>1</v>
      </c>
      <c r="H91" s="65"/>
      <c r="I91" s="66" t="s">
        <v>133</v>
      </c>
      <c r="J91" s="98">
        <v>4.74</v>
      </c>
      <c r="K91" s="67">
        <f t="shared" si="23"/>
        <v>167767.56</v>
      </c>
      <c r="L91" s="68">
        <v>3</v>
      </c>
      <c r="M91" s="69"/>
      <c r="N91" s="69">
        <v>3</v>
      </c>
      <c r="O91" s="69"/>
      <c r="P91" s="68">
        <f t="shared" si="24"/>
        <v>0</v>
      </c>
      <c r="Q91" s="68">
        <f t="shared" si="25"/>
        <v>31456.4175</v>
      </c>
      <c r="R91" s="68">
        <f t="shared" si="26"/>
        <v>0</v>
      </c>
      <c r="S91" s="69"/>
      <c r="T91" s="68">
        <f t="shared" si="27"/>
        <v>0</v>
      </c>
      <c r="U91" s="69">
        <v>3</v>
      </c>
      <c r="V91" s="70">
        <f t="shared" si="28"/>
        <v>663.63750000000005</v>
      </c>
      <c r="W91" s="69"/>
      <c r="X91" s="70">
        <f t="shared" si="29"/>
        <v>0</v>
      </c>
      <c r="Y91" s="71"/>
      <c r="Z91" s="71"/>
      <c r="AA91" s="171"/>
      <c r="AB91" s="68">
        <f t="shared" si="30"/>
        <v>0</v>
      </c>
      <c r="AC91" s="69"/>
      <c r="AD91" s="70">
        <f t="shared" si="31"/>
        <v>0</v>
      </c>
      <c r="AE91" s="69">
        <v>3</v>
      </c>
      <c r="AF91" s="70">
        <f t="shared" si="32"/>
        <v>9436.9252500000002</v>
      </c>
      <c r="AG91" s="74"/>
      <c r="AH91" s="70">
        <f t="shared" si="33"/>
        <v>0</v>
      </c>
      <c r="AI91" s="75"/>
      <c r="AJ91" s="70">
        <f t="shared" si="34"/>
        <v>0</v>
      </c>
      <c r="AK91" s="76">
        <v>2</v>
      </c>
      <c r="AL91" s="70">
        <f t="shared" si="35"/>
        <v>884.85</v>
      </c>
      <c r="AM91" s="76"/>
      <c r="AN91" s="70">
        <f t="shared" si="36"/>
        <v>0</v>
      </c>
      <c r="AO91" s="76"/>
      <c r="AP91" s="70">
        <f t="shared" si="37"/>
        <v>0</v>
      </c>
      <c r="AQ91" s="76"/>
      <c r="AR91" s="70">
        <f t="shared" si="38"/>
        <v>0</v>
      </c>
      <c r="AS91" s="95">
        <v>2</v>
      </c>
      <c r="AT91" s="70">
        <f t="shared" si="39"/>
        <v>6291.2834999999995</v>
      </c>
      <c r="AU91" s="77"/>
      <c r="AV91" s="77"/>
      <c r="AW91" s="77"/>
      <c r="AX91" s="78"/>
      <c r="AY91" s="77"/>
      <c r="AZ91" s="77"/>
      <c r="BA91" s="137"/>
      <c r="BB91" s="137"/>
      <c r="BC91" s="137"/>
      <c r="BD91" s="75"/>
      <c r="BE91" s="75"/>
      <c r="BF91" s="263"/>
      <c r="BG91" s="263"/>
      <c r="BH91" s="263"/>
      <c r="BI91" s="137"/>
      <c r="BJ91" s="77"/>
      <c r="BK91" s="77"/>
      <c r="BL91" s="77"/>
      <c r="BM91" s="70">
        <f t="shared" si="21"/>
        <v>3145.6417500000002</v>
      </c>
      <c r="BN91" s="70">
        <f t="shared" si="22"/>
        <v>51878.755499999999</v>
      </c>
      <c r="BO91" s="80"/>
    </row>
    <row r="92" spans="1:67" s="81" customFormat="1" ht="18" customHeight="1" x14ac:dyDescent="0.35">
      <c r="A92" s="59">
        <v>78</v>
      </c>
      <c r="B92" s="60" t="s">
        <v>138</v>
      </c>
      <c r="C92" s="86" t="s">
        <v>149</v>
      </c>
      <c r="D92" s="62" t="s">
        <v>82</v>
      </c>
      <c r="E92" s="89" t="s">
        <v>308</v>
      </c>
      <c r="F92" s="88" t="s">
        <v>15</v>
      </c>
      <c r="G92" s="84" t="s">
        <v>1</v>
      </c>
      <c r="H92" s="65"/>
      <c r="I92" s="66" t="s">
        <v>133</v>
      </c>
      <c r="J92" s="97">
        <v>4.4400000000000004</v>
      </c>
      <c r="K92" s="67">
        <f t="shared" si="23"/>
        <v>157149.36000000002</v>
      </c>
      <c r="L92" s="68">
        <v>9</v>
      </c>
      <c r="M92" s="69">
        <v>1</v>
      </c>
      <c r="N92" s="69">
        <v>7</v>
      </c>
      <c r="O92" s="69">
        <v>1</v>
      </c>
      <c r="P92" s="68">
        <f t="shared" si="24"/>
        <v>9821.8350000000009</v>
      </c>
      <c r="Q92" s="68">
        <f t="shared" si="25"/>
        <v>68752.845000000001</v>
      </c>
      <c r="R92" s="68">
        <f t="shared" si="26"/>
        <v>9821.8350000000009</v>
      </c>
      <c r="S92" s="69">
        <v>1</v>
      </c>
      <c r="T92" s="68">
        <f t="shared" si="27"/>
        <v>221.21250000000001</v>
      </c>
      <c r="U92" s="69">
        <v>7</v>
      </c>
      <c r="V92" s="70">
        <f t="shared" si="28"/>
        <v>1548.4875000000002</v>
      </c>
      <c r="W92" s="69">
        <v>1</v>
      </c>
      <c r="X92" s="70">
        <f t="shared" si="29"/>
        <v>221.21250000000001</v>
      </c>
      <c r="Y92" s="71"/>
      <c r="Z92" s="71"/>
      <c r="AA92" s="171"/>
      <c r="AB92" s="68">
        <f t="shared" si="30"/>
        <v>0</v>
      </c>
      <c r="AC92" s="69"/>
      <c r="AD92" s="70">
        <f t="shared" si="31"/>
        <v>0</v>
      </c>
      <c r="AE92" s="69">
        <v>9</v>
      </c>
      <c r="AF92" s="70">
        <f t="shared" si="32"/>
        <v>26518.954500000003</v>
      </c>
      <c r="AG92" s="74"/>
      <c r="AH92" s="70">
        <f t="shared" si="33"/>
        <v>0</v>
      </c>
      <c r="AI92" s="75"/>
      <c r="AJ92" s="70">
        <f t="shared" si="34"/>
        <v>0</v>
      </c>
      <c r="AK92" s="76"/>
      <c r="AL92" s="70">
        <f t="shared" si="35"/>
        <v>0</v>
      </c>
      <c r="AM92" s="76"/>
      <c r="AN92" s="70">
        <f t="shared" si="36"/>
        <v>0</v>
      </c>
      <c r="AO92" s="76"/>
      <c r="AP92" s="70">
        <f t="shared" si="37"/>
        <v>0</v>
      </c>
      <c r="AQ92" s="76"/>
      <c r="AR92" s="70">
        <f t="shared" si="38"/>
        <v>0</v>
      </c>
      <c r="AS92" s="95">
        <v>3</v>
      </c>
      <c r="AT92" s="70">
        <f t="shared" si="39"/>
        <v>8839.6515000000018</v>
      </c>
      <c r="AU92" s="77"/>
      <c r="AV92" s="77"/>
      <c r="AW92" s="77"/>
      <c r="AX92" s="78"/>
      <c r="AY92" s="77"/>
      <c r="AZ92" s="77"/>
      <c r="BA92" s="137"/>
      <c r="BB92" s="137"/>
      <c r="BC92" s="137"/>
      <c r="BD92" s="75"/>
      <c r="BE92" s="75"/>
      <c r="BF92" s="263"/>
      <c r="BG92" s="263"/>
      <c r="BH92" s="263"/>
      <c r="BI92" s="137"/>
      <c r="BJ92" s="77"/>
      <c r="BK92" s="77"/>
      <c r="BL92" s="77"/>
      <c r="BM92" s="70">
        <f t="shared" si="21"/>
        <v>8839.6515000000018</v>
      </c>
      <c r="BN92" s="70">
        <f t="shared" si="22"/>
        <v>134585.68500000003</v>
      </c>
      <c r="BO92" s="80"/>
    </row>
    <row r="93" spans="1:67" s="81" customFormat="1" ht="18" customHeight="1" x14ac:dyDescent="0.35">
      <c r="A93" s="59">
        <v>79</v>
      </c>
      <c r="B93" s="60" t="s">
        <v>138</v>
      </c>
      <c r="C93" s="61" t="s">
        <v>300</v>
      </c>
      <c r="D93" s="62" t="s">
        <v>82</v>
      </c>
      <c r="E93" s="83" t="s">
        <v>309</v>
      </c>
      <c r="F93" s="62" t="s">
        <v>96</v>
      </c>
      <c r="G93" s="64" t="s">
        <v>128</v>
      </c>
      <c r="H93" s="65"/>
      <c r="I93" s="66" t="s">
        <v>130</v>
      </c>
      <c r="J93" s="75">
        <v>5.08</v>
      </c>
      <c r="K93" s="67">
        <f t="shared" si="23"/>
        <v>179801.52</v>
      </c>
      <c r="L93" s="68">
        <v>35</v>
      </c>
      <c r="M93" s="69">
        <v>5</v>
      </c>
      <c r="N93" s="69">
        <v>28</v>
      </c>
      <c r="O93" s="69">
        <v>2</v>
      </c>
      <c r="P93" s="141">
        <f t="shared" si="24"/>
        <v>56187.974999999999</v>
      </c>
      <c r="Q93" s="141">
        <f t="shared" si="25"/>
        <v>314652.65999999997</v>
      </c>
      <c r="R93" s="141">
        <f t="shared" si="26"/>
        <v>22475.19</v>
      </c>
      <c r="S93" s="69">
        <v>5</v>
      </c>
      <c r="T93" s="141">
        <f t="shared" si="27"/>
        <v>1106.0625</v>
      </c>
      <c r="U93" s="69">
        <v>28</v>
      </c>
      <c r="V93" s="147">
        <f t="shared" si="28"/>
        <v>6193.9500000000007</v>
      </c>
      <c r="W93" s="69">
        <v>2</v>
      </c>
      <c r="X93" s="147">
        <f t="shared" si="29"/>
        <v>442.42500000000001</v>
      </c>
      <c r="Y93" s="71"/>
      <c r="Z93" s="149"/>
      <c r="AA93" s="69">
        <v>35</v>
      </c>
      <c r="AB93" s="141">
        <f t="shared" si="30"/>
        <v>157326.32999999999</v>
      </c>
      <c r="AC93" s="69"/>
      <c r="AD93" s="147">
        <f t="shared" si="31"/>
        <v>0</v>
      </c>
      <c r="AE93" s="172"/>
      <c r="AF93" s="147">
        <f t="shared" si="32"/>
        <v>0</v>
      </c>
      <c r="AG93" s="74"/>
      <c r="AH93" s="147">
        <f t="shared" si="33"/>
        <v>0</v>
      </c>
      <c r="AI93" s="75">
        <v>4</v>
      </c>
      <c r="AJ93" s="147">
        <f t="shared" si="34"/>
        <v>2212.125</v>
      </c>
      <c r="AK93" s="76"/>
      <c r="AL93" s="147">
        <f t="shared" si="35"/>
        <v>0</v>
      </c>
      <c r="AM93" s="76">
        <v>24</v>
      </c>
      <c r="AN93" s="147">
        <f t="shared" si="36"/>
        <v>13272.75</v>
      </c>
      <c r="AO93" s="76"/>
      <c r="AP93" s="147">
        <f t="shared" si="37"/>
        <v>0</v>
      </c>
      <c r="AQ93" s="76"/>
      <c r="AR93" s="147">
        <f t="shared" si="38"/>
        <v>0</v>
      </c>
      <c r="AS93" s="95">
        <v>29</v>
      </c>
      <c r="AT93" s="147">
        <f t="shared" si="39"/>
        <v>97767.076499999996</v>
      </c>
      <c r="AU93" s="77"/>
      <c r="AV93" s="77"/>
      <c r="AW93" s="77"/>
      <c r="AX93" s="78"/>
      <c r="AY93" s="77"/>
      <c r="AZ93" s="77"/>
      <c r="BA93" s="137"/>
      <c r="BB93" s="137"/>
      <c r="BC93" s="137"/>
      <c r="BD93" s="75"/>
      <c r="BE93" s="75"/>
      <c r="BF93" s="162"/>
      <c r="BG93" s="162"/>
      <c r="BH93" s="162"/>
      <c r="BI93" s="163"/>
      <c r="BJ93" s="153"/>
      <c r="BK93" s="153"/>
      <c r="BL93" s="153"/>
      <c r="BM93" s="147">
        <f t="shared" si="21"/>
        <v>39331.582499999997</v>
      </c>
      <c r="BN93" s="70">
        <f t="shared" si="22"/>
        <v>710968.1264999999</v>
      </c>
      <c r="BO93" s="80"/>
    </row>
    <row r="94" spans="1:67" s="81" customFormat="1" ht="18" customHeight="1" x14ac:dyDescent="0.35">
      <c r="A94" s="59">
        <v>80</v>
      </c>
      <c r="B94" s="60" t="s">
        <v>138</v>
      </c>
      <c r="C94" s="61" t="s">
        <v>150</v>
      </c>
      <c r="D94" s="62" t="s">
        <v>82</v>
      </c>
      <c r="E94" s="83" t="s">
        <v>310</v>
      </c>
      <c r="F94" s="62" t="s">
        <v>116</v>
      </c>
      <c r="G94" s="84" t="s">
        <v>129</v>
      </c>
      <c r="H94" s="65"/>
      <c r="I94" s="66" t="s">
        <v>131</v>
      </c>
      <c r="J94" s="75">
        <v>4.79</v>
      </c>
      <c r="K94" s="67">
        <f t="shared" si="23"/>
        <v>169537.26</v>
      </c>
      <c r="L94" s="68">
        <v>7</v>
      </c>
      <c r="M94" s="69"/>
      <c r="N94" s="69">
        <v>7</v>
      </c>
      <c r="O94" s="69"/>
      <c r="P94" s="141">
        <f t="shared" si="24"/>
        <v>0</v>
      </c>
      <c r="Q94" s="141">
        <f t="shared" si="25"/>
        <v>74172.551250000004</v>
      </c>
      <c r="R94" s="141">
        <f t="shared" si="26"/>
        <v>0</v>
      </c>
      <c r="S94" s="69"/>
      <c r="T94" s="141">
        <f t="shared" si="27"/>
        <v>0</v>
      </c>
      <c r="U94" s="69">
        <v>7</v>
      </c>
      <c r="V94" s="147">
        <f t="shared" si="28"/>
        <v>1548.4875000000002</v>
      </c>
      <c r="W94" s="69"/>
      <c r="X94" s="147">
        <f t="shared" si="29"/>
        <v>0</v>
      </c>
      <c r="Y94" s="71"/>
      <c r="Z94" s="149"/>
      <c r="AA94" s="174"/>
      <c r="AB94" s="141">
        <f t="shared" si="30"/>
        <v>0</v>
      </c>
      <c r="AC94" s="69">
        <v>7</v>
      </c>
      <c r="AD94" s="147">
        <f t="shared" si="31"/>
        <v>25960.392937500001</v>
      </c>
      <c r="AE94" s="172"/>
      <c r="AF94" s="147">
        <f t="shared" si="32"/>
        <v>0</v>
      </c>
      <c r="AG94" s="74"/>
      <c r="AH94" s="147">
        <f t="shared" si="33"/>
        <v>0</v>
      </c>
      <c r="AI94" s="75"/>
      <c r="AJ94" s="147">
        <f t="shared" si="34"/>
        <v>0</v>
      </c>
      <c r="AK94" s="76"/>
      <c r="AL94" s="147">
        <f t="shared" si="35"/>
        <v>0</v>
      </c>
      <c r="AM94" s="76"/>
      <c r="AN94" s="147">
        <f t="shared" si="36"/>
        <v>0</v>
      </c>
      <c r="AO94" s="76"/>
      <c r="AP94" s="147">
        <f t="shared" si="37"/>
        <v>0</v>
      </c>
      <c r="AQ94" s="76"/>
      <c r="AR94" s="147">
        <f t="shared" si="38"/>
        <v>0</v>
      </c>
      <c r="AS94" s="95">
        <v>5</v>
      </c>
      <c r="AT94" s="147">
        <f t="shared" si="39"/>
        <v>15894.118125000001</v>
      </c>
      <c r="AU94" s="77"/>
      <c r="AV94" s="77"/>
      <c r="AW94" s="77"/>
      <c r="AX94" s="78"/>
      <c r="AY94" s="77"/>
      <c r="AZ94" s="77"/>
      <c r="BA94" s="79"/>
      <c r="BB94" s="79"/>
      <c r="BC94" s="79"/>
      <c r="BD94" s="75"/>
      <c r="BE94" s="75"/>
      <c r="BF94" s="162"/>
      <c r="BG94" s="162"/>
      <c r="BH94" s="162"/>
      <c r="BI94" s="163"/>
      <c r="BJ94" s="153"/>
      <c r="BK94" s="153"/>
      <c r="BL94" s="153"/>
      <c r="BM94" s="147">
        <f t="shared" si="21"/>
        <v>7417.2551250000006</v>
      </c>
      <c r="BN94" s="70">
        <f t="shared" si="22"/>
        <v>124992.80493750001</v>
      </c>
      <c r="BO94" s="80"/>
    </row>
    <row r="95" spans="1:67" s="81" customFormat="1" ht="18" customHeight="1" x14ac:dyDescent="0.35">
      <c r="A95" s="59">
        <v>81</v>
      </c>
      <c r="B95" s="60" t="s">
        <v>138</v>
      </c>
      <c r="C95" s="86" t="s">
        <v>151</v>
      </c>
      <c r="D95" s="62" t="s">
        <v>82</v>
      </c>
      <c r="E95" s="83" t="s">
        <v>311</v>
      </c>
      <c r="F95" s="62" t="s">
        <v>173</v>
      </c>
      <c r="G95" s="84" t="s">
        <v>242</v>
      </c>
      <c r="H95" s="65"/>
      <c r="I95" s="66" t="s">
        <v>16</v>
      </c>
      <c r="J95" s="75">
        <v>4.59</v>
      </c>
      <c r="K95" s="67">
        <f t="shared" si="23"/>
        <v>162458.46</v>
      </c>
      <c r="L95" s="68">
        <v>9</v>
      </c>
      <c r="M95" s="69"/>
      <c r="N95" s="69">
        <v>9</v>
      </c>
      <c r="O95" s="69"/>
      <c r="P95" s="141">
        <f t="shared" si="24"/>
        <v>0</v>
      </c>
      <c r="Q95" s="141">
        <f t="shared" si="25"/>
        <v>91382.883749999994</v>
      </c>
      <c r="R95" s="141">
        <f t="shared" si="26"/>
        <v>0</v>
      </c>
      <c r="S95" s="69"/>
      <c r="T95" s="141">
        <f t="shared" si="27"/>
        <v>0</v>
      </c>
      <c r="U95" s="69">
        <v>9</v>
      </c>
      <c r="V95" s="147">
        <f t="shared" si="28"/>
        <v>1990.9125000000001</v>
      </c>
      <c r="W95" s="69"/>
      <c r="X95" s="147">
        <f t="shared" si="29"/>
        <v>0</v>
      </c>
      <c r="Y95" s="71"/>
      <c r="Z95" s="149"/>
      <c r="AA95" s="174"/>
      <c r="AB95" s="141">
        <f t="shared" si="30"/>
        <v>0</v>
      </c>
      <c r="AC95" s="69"/>
      <c r="AD95" s="147">
        <f t="shared" si="31"/>
        <v>0</v>
      </c>
      <c r="AE95" s="172"/>
      <c r="AF95" s="147">
        <f t="shared" si="32"/>
        <v>0</v>
      </c>
      <c r="AG95" s="74"/>
      <c r="AH95" s="147">
        <f t="shared" si="33"/>
        <v>0</v>
      </c>
      <c r="AI95" s="75"/>
      <c r="AJ95" s="147">
        <f t="shared" si="34"/>
        <v>0</v>
      </c>
      <c r="AK95" s="76">
        <v>8</v>
      </c>
      <c r="AL95" s="147">
        <f t="shared" si="35"/>
        <v>3539.4</v>
      </c>
      <c r="AM95" s="76"/>
      <c r="AN95" s="147">
        <f t="shared" si="36"/>
        <v>0</v>
      </c>
      <c r="AO95" s="76"/>
      <c r="AP95" s="147">
        <f t="shared" si="37"/>
        <v>0</v>
      </c>
      <c r="AQ95" s="76"/>
      <c r="AR95" s="147">
        <f t="shared" si="38"/>
        <v>0</v>
      </c>
      <c r="AS95" s="95">
        <v>8</v>
      </c>
      <c r="AT95" s="147">
        <f t="shared" si="39"/>
        <v>24368.768999999997</v>
      </c>
      <c r="AU95" s="77"/>
      <c r="AV95" s="77"/>
      <c r="AW95" s="77"/>
      <c r="AX95" s="78"/>
      <c r="AY95" s="77"/>
      <c r="AZ95" s="77"/>
      <c r="BA95" s="111"/>
      <c r="BB95" s="111"/>
      <c r="BC95" s="111"/>
      <c r="BD95" s="75"/>
      <c r="BE95" s="75"/>
      <c r="BF95" s="162"/>
      <c r="BG95" s="162"/>
      <c r="BH95" s="162"/>
      <c r="BI95" s="163"/>
      <c r="BJ95" s="153"/>
      <c r="BK95" s="153"/>
      <c r="BL95" s="153"/>
      <c r="BM95" s="147">
        <f t="shared" si="21"/>
        <v>9138.2883750000001</v>
      </c>
      <c r="BN95" s="70">
        <f t="shared" si="22"/>
        <v>130420.253625</v>
      </c>
      <c r="BO95" s="80"/>
    </row>
    <row r="96" spans="1:67" s="81" customFormat="1" ht="18" customHeight="1" x14ac:dyDescent="0.35">
      <c r="A96" s="59">
        <v>82</v>
      </c>
      <c r="B96" s="60" t="s">
        <v>138</v>
      </c>
      <c r="C96" s="86" t="s">
        <v>295</v>
      </c>
      <c r="D96" s="62" t="s">
        <v>82</v>
      </c>
      <c r="E96" s="83" t="s">
        <v>311</v>
      </c>
      <c r="F96" s="62" t="s">
        <v>249</v>
      </c>
      <c r="G96" s="84" t="s">
        <v>242</v>
      </c>
      <c r="H96" s="65"/>
      <c r="I96" s="66" t="s">
        <v>16</v>
      </c>
      <c r="J96" s="75">
        <v>4.59</v>
      </c>
      <c r="K96" s="67">
        <f t="shared" si="23"/>
        <v>162458.46</v>
      </c>
      <c r="L96" s="68">
        <v>6</v>
      </c>
      <c r="M96" s="69"/>
      <c r="N96" s="69"/>
      <c r="O96" s="69">
        <v>6</v>
      </c>
      <c r="P96" s="141">
        <f t="shared" si="24"/>
        <v>0</v>
      </c>
      <c r="Q96" s="141">
        <f t="shared" si="25"/>
        <v>0</v>
      </c>
      <c r="R96" s="141">
        <f t="shared" si="26"/>
        <v>60921.922500000001</v>
      </c>
      <c r="S96" s="69"/>
      <c r="T96" s="141">
        <f t="shared" si="27"/>
        <v>0</v>
      </c>
      <c r="U96" s="69"/>
      <c r="V96" s="147">
        <f t="shared" si="28"/>
        <v>0</v>
      </c>
      <c r="W96" s="69">
        <v>6</v>
      </c>
      <c r="X96" s="147">
        <f t="shared" si="29"/>
        <v>1327.2750000000001</v>
      </c>
      <c r="Y96" s="71"/>
      <c r="Z96" s="149"/>
      <c r="AA96" s="174"/>
      <c r="AB96" s="141">
        <f t="shared" si="30"/>
        <v>0</v>
      </c>
      <c r="AC96" s="69"/>
      <c r="AD96" s="147">
        <f t="shared" si="31"/>
        <v>0</v>
      </c>
      <c r="AE96" s="85"/>
      <c r="AF96" s="147">
        <f t="shared" si="32"/>
        <v>0</v>
      </c>
      <c r="AG96" s="74"/>
      <c r="AH96" s="147">
        <f t="shared" si="33"/>
        <v>0</v>
      </c>
      <c r="AI96" s="75"/>
      <c r="AJ96" s="147">
        <f t="shared" si="34"/>
        <v>0</v>
      </c>
      <c r="AK96" s="76"/>
      <c r="AL96" s="147">
        <f t="shared" si="35"/>
        <v>0</v>
      </c>
      <c r="AM96" s="76"/>
      <c r="AN96" s="147">
        <f t="shared" si="36"/>
        <v>0</v>
      </c>
      <c r="AO96" s="76"/>
      <c r="AP96" s="147">
        <f t="shared" si="37"/>
        <v>0</v>
      </c>
      <c r="AQ96" s="76"/>
      <c r="AR96" s="147">
        <f t="shared" si="38"/>
        <v>0</v>
      </c>
      <c r="AS96" s="95">
        <v>6</v>
      </c>
      <c r="AT96" s="147">
        <f t="shared" si="39"/>
        <v>18276.57675</v>
      </c>
      <c r="AU96" s="77"/>
      <c r="AV96" s="77"/>
      <c r="AW96" s="77"/>
      <c r="AX96" s="78"/>
      <c r="AY96" s="77"/>
      <c r="AZ96" s="77"/>
      <c r="BA96" s="79"/>
      <c r="BB96" s="79"/>
      <c r="BC96" s="79"/>
      <c r="BD96" s="75"/>
      <c r="BE96" s="75"/>
      <c r="BF96" s="162"/>
      <c r="BG96" s="162"/>
      <c r="BH96" s="162"/>
      <c r="BI96" s="163"/>
      <c r="BJ96" s="153"/>
      <c r="BK96" s="153"/>
      <c r="BL96" s="153"/>
      <c r="BM96" s="147">
        <f t="shared" si="21"/>
        <v>6092.1922500000001</v>
      </c>
      <c r="BN96" s="70">
        <f t="shared" si="22"/>
        <v>86617.96650000001</v>
      </c>
      <c r="BO96" s="80"/>
    </row>
    <row r="97" spans="1:67" s="81" customFormat="1" ht="18" customHeight="1" x14ac:dyDescent="0.35">
      <c r="A97" s="59">
        <v>83</v>
      </c>
      <c r="B97" s="60" t="s">
        <v>138</v>
      </c>
      <c r="C97" s="62" t="s">
        <v>69</v>
      </c>
      <c r="D97" s="62" t="s">
        <v>82</v>
      </c>
      <c r="E97" s="83" t="s">
        <v>88</v>
      </c>
      <c r="F97" s="62" t="s">
        <v>102</v>
      </c>
      <c r="G97" s="84" t="s">
        <v>128</v>
      </c>
      <c r="H97" s="65"/>
      <c r="I97" s="66" t="s">
        <v>130</v>
      </c>
      <c r="J97" s="97">
        <v>5.41</v>
      </c>
      <c r="K97" s="67">
        <f t="shared" si="23"/>
        <v>191481.54</v>
      </c>
      <c r="L97" s="68">
        <v>4</v>
      </c>
      <c r="M97" s="69"/>
      <c r="N97" s="69">
        <v>4</v>
      </c>
      <c r="O97" s="69"/>
      <c r="P97" s="141">
        <f t="shared" si="24"/>
        <v>0</v>
      </c>
      <c r="Q97" s="141">
        <f t="shared" si="25"/>
        <v>47870.385000000002</v>
      </c>
      <c r="R97" s="141">
        <f t="shared" si="26"/>
        <v>0</v>
      </c>
      <c r="S97" s="69"/>
      <c r="T97" s="141">
        <f t="shared" si="27"/>
        <v>0</v>
      </c>
      <c r="U97" s="69">
        <v>4</v>
      </c>
      <c r="V97" s="147">
        <f t="shared" si="28"/>
        <v>884.85</v>
      </c>
      <c r="W97" s="69"/>
      <c r="X97" s="147">
        <f t="shared" si="29"/>
        <v>0</v>
      </c>
      <c r="Y97" s="71"/>
      <c r="Z97" s="149"/>
      <c r="AA97" s="174">
        <v>4</v>
      </c>
      <c r="AB97" s="141">
        <f t="shared" si="30"/>
        <v>19148.154000000002</v>
      </c>
      <c r="AC97" s="69"/>
      <c r="AD97" s="147">
        <f t="shared" si="31"/>
        <v>0</v>
      </c>
      <c r="AE97" s="85"/>
      <c r="AF97" s="147">
        <f t="shared" si="32"/>
        <v>0</v>
      </c>
      <c r="AG97" s="74"/>
      <c r="AH97" s="147">
        <f t="shared" si="33"/>
        <v>0</v>
      </c>
      <c r="AI97" s="75"/>
      <c r="AJ97" s="147">
        <f t="shared" si="34"/>
        <v>0</v>
      </c>
      <c r="AK97" s="76"/>
      <c r="AL97" s="147">
        <f t="shared" si="35"/>
        <v>0</v>
      </c>
      <c r="AM97" s="76"/>
      <c r="AN97" s="147">
        <f t="shared" si="36"/>
        <v>0</v>
      </c>
      <c r="AO97" s="76"/>
      <c r="AP97" s="147">
        <f t="shared" si="37"/>
        <v>0</v>
      </c>
      <c r="AQ97" s="76"/>
      <c r="AR97" s="147">
        <f t="shared" si="38"/>
        <v>0</v>
      </c>
      <c r="AS97" s="95">
        <v>4</v>
      </c>
      <c r="AT97" s="147">
        <f t="shared" si="39"/>
        <v>14361.1155</v>
      </c>
      <c r="AU97" s="77"/>
      <c r="AV97" s="77"/>
      <c r="AW97" s="77"/>
      <c r="AX97" s="78"/>
      <c r="AY97" s="77"/>
      <c r="AZ97" s="77"/>
      <c r="BA97" s="79"/>
      <c r="BB97" s="79"/>
      <c r="BC97" s="79"/>
      <c r="BD97" s="75"/>
      <c r="BE97" s="75"/>
      <c r="BF97" s="162"/>
      <c r="BG97" s="162"/>
      <c r="BH97" s="162"/>
      <c r="BI97" s="163"/>
      <c r="BJ97" s="153"/>
      <c r="BK97" s="153"/>
      <c r="BL97" s="153"/>
      <c r="BM97" s="147">
        <f t="shared" si="21"/>
        <v>4787.0385000000006</v>
      </c>
      <c r="BN97" s="70">
        <f t="shared" si="22"/>
        <v>87051.542999999991</v>
      </c>
      <c r="BO97" s="80"/>
    </row>
    <row r="98" spans="1:67" s="81" customFormat="1" ht="18" customHeight="1" x14ac:dyDescent="0.35">
      <c r="A98" s="59">
        <v>84</v>
      </c>
      <c r="B98" s="60" t="s">
        <v>138</v>
      </c>
      <c r="C98" s="62" t="s">
        <v>288</v>
      </c>
      <c r="D98" s="62" t="s">
        <v>82</v>
      </c>
      <c r="E98" s="83" t="s">
        <v>94</v>
      </c>
      <c r="F98" s="62" t="s">
        <v>287</v>
      </c>
      <c r="G98" s="84" t="s">
        <v>242</v>
      </c>
      <c r="H98" s="65"/>
      <c r="I98" s="66" t="s">
        <v>16</v>
      </c>
      <c r="J98" s="97">
        <v>4.38</v>
      </c>
      <c r="K98" s="67">
        <f t="shared" si="23"/>
        <v>155025.72</v>
      </c>
      <c r="L98" s="68">
        <v>2</v>
      </c>
      <c r="M98" s="69"/>
      <c r="N98" s="69">
        <v>2</v>
      </c>
      <c r="O98" s="69"/>
      <c r="P98" s="141">
        <f t="shared" si="24"/>
        <v>0</v>
      </c>
      <c r="Q98" s="141">
        <f t="shared" si="25"/>
        <v>19378.215</v>
      </c>
      <c r="R98" s="141">
        <f t="shared" si="26"/>
        <v>0</v>
      </c>
      <c r="S98" s="69"/>
      <c r="T98" s="141">
        <f t="shared" si="27"/>
        <v>0</v>
      </c>
      <c r="U98" s="69">
        <v>2</v>
      </c>
      <c r="V98" s="147">
        <f t="shared" si="28"/>
        <v>442.42500000000001</v>
      </c>
      <c r="W98" s="69"/>
      <c r="X98" s="147">
        <f t="shared" si="29"/>
        <v>0</v>
      </c>
      <c r="Y98" s="71"/>
      <c r="Z98" s="149"/>
      <c r="AA98" s="174"/>
      <c r="AB98" s="141">
        <f t="shared" si="30"/>
        <v>0</v>
      </c>
      <c r="AC98" s="69"/>
      <c r="AD98" s="147">
        <f t="shared" si="31"/>
        <v>0</v>
      </c>
      <c r="AE98" s="85"/>
      <c r="AF98" s="147">
        <f t="shared" si="32"/>
        <v>0</v>
      </c>
      <c r="AG98" s="74"/>
      <c r="AH98" s="147">
        <f t="shared" si="33"/>
        <v>0</v>
      </c>
      <c r="AI98" s="75"/>
      <c r="AJ98" s="147">
        <f t="shared" si="34"/>
        <v>0</v>
      </c>
      <c r="AK98" s="76"/>
      <c r="AL98" s="147">
        <f t="shared" si="35"/>
        <v>0</v>
      </c>
      <c r="AM98" s="76"/>
      <c r="AN98" s="147">
        <f t="shared" si="36"/>
        <v>0</v>
      </c>
      <c r="AO98" s="76"/>
      <c r="AP98" s="147">
        <f t="shared" si="37"/>
        <v>0</v>
      </c>
      <c r="AQ98" s="76"/>
      <c r="AR98" s="147">
        <f t="shared" si="38"/>
        <v>0</v>
      </c>
      <c r="AS98" s="95">
        <v>0</v>
      </c>
      <c r="AT98" s="147">
        <f t="shared" si="39"/>
        <v>0</v>
      </c>
      <c r="AU98" s="77"/>
      <c r="AV98" s="77"/>
      <c r="AW98" s="77"/>
      <c r="AX98" s="78"/>
      <c r="AY98" s="77"/>
      <c r="AZ98" s="77"/>
      <c r="BA98" s="79"/>
      <c r="BB98" s="79"/>
      <c r="BC98" s="79"/>
      <c r="BD98" s="75"/>
      <c r="BE98" s="75"/>
      <c r="BF98" s="162"/>
      <c r="BG98" s="162"/>
      <c r="BH98" s="162"/>
      <c r="BI98" s="163"/>
      <c r="BJ98" s="153"/>
      <c r="BK98" s="153"/>
      <c r="BL98" s="153"/>
      <c r="BM98" s="147">
        <f t="shared" si="21"/>
        <v>1937.8215</v>
      </c>
      <c r="BN98" s="70">
        <f t="shared" si="22"/>
        <v>21758.461499999998</v>
      </c>
      <c r="BO98" s="53"/>
    </row>
    <row r="99" spans="1:67" s="81" customFormat="1" ht="18" customHeight="1" x14ac:dyDescent="0.35">
      <c r="A99" s="59">
        <v>85</v>
      </c>
      <c r="B99" s="60" t="s">
        <v>138</v>
      </c>
      <c r="C99" s="85" t="s">
        <v>276</v>
      </c>
      <c r="D99" s="62" t="s">
        <v>82</v>
      </c>
      <c r="E99" s="83" t="s">
        <v>85</v>
      </c>
      <c r="F99" s="62" t="s">
        <v>97</v>
      </c>
      <c r="G99" s="64" t="s">
        <v>128</v>
      </c>
      <c r="H99" s="65"/>
      <c r="I99" s="66" t="s">
        <v>130</v>
      </c>
      <c r="J99" s="97">
        <v>5.32</v>
      </c>
      <c r="K99" s="67">
        <f t="shared" si="23"/>
        <v>188296.08000000002</v>
      </c>
      <c r="L99" s="68">
        <v>5</v>
      </c>
      <c r="M99" s="69">
        <v>5</v>
      </c>
      <c r="N99" s="69"/>
      <c r="O99" s="69"/>
      <c r="P99" s="141">
        <f t="shared" si="24"/>
        <v>58842.525000000009</v>
      </c>
      <c r="Q99" s="141">
        <f t="shared" si="25"/>
        <v>0</v>
      </c>
      <c r="R99" s="141">
        <f t="shared" si="26"/>
        <v>0</v>
      </c>
      <c r="S99" s="69">
        <v>5</v>
      </c>
      <c r="T99" s="141">
        <f t="shared" si="27"/>
        <v>1106.0625</v>
      </c>
      <c r="U99" s="69"/>
      <c r="V99" s="147">
        <f t="shared" si="28"/>
        <v>0</v>
      </c>
      <c r="W99" s="69"/>
      <c r="X99" s="147">
        <f t="shared" si="29"/>
        <v>0</v>
      </c>
      <c r="Y99" s="71"/>
      <c r="Z99" s="149"/>
      <c r="AA99" s="174">
        <v>5</v>
      </c>
      <c r="AB99" s="141">
        <f t="shared" si="30"/>
        <v>23537.010000000006</v>
      </c>
      <c r="AC99" s="69"/>
      <c r="AD99" s="147">
        <f t="shared" si="31"/>
        <v>0</v>
      </c>
      <c r="AE99" s="85"/>
      <c r="AF99" s="147">
        <f t="shared" si="32"/>
        <v>0</v>
      </c>
      <c r="AG99" s="74"/>
      <c r="AH99" s="147">
        <f t="shared" si="33"/>
        <v>0</v>
      </c>
      <c r="AI99" s="75"/>
      <c r="AJ99" s="147">
        <f t="shared" si="34"/>
        <v>0</v>
      </c>
      <c r="AK99" s="76"/>
      <c r="AL99" s="147">
        <f t="shared" si="35"/>
        <v>0</v>
      </c>
      <c r="AM99" s="76"/>
      <c r="AN99" s="147">
        <f t="shared" si="36"/>
        <v>0</v>
      </c>
      <c r="AO99" s="76"/>
      <c r="AP99" s="147">
        <f t="shared" si="37"/>
        <v>0</v>
      </c>
      <c r="AQ99" s="76"/>
      <c r="AR99" s="147">
        <f t="shared" si="38"/>
        <v>0</v>
      </c>
      <c r="AS99" s="95">
        <v>5</v>
      </c>
      <c r="AT99" s="147">
        <f t="shared" si="39"/>
        <v>17652.757500000003</v>
      </c>
      <c r="AU99" s="77"/>
      <c r="AV99" s="77"/>
      <c r="AW99" s="77"/>
      <c r="AX99" s="78"/>
      <c r="AY99" s="77"/>
      <c r="AZ99" s="77"/>
      <c r="BA99" s="79"/>
      <c r="BB99" s="79"/>
      <c r="BC99" s="79"/>
      <c r="BD99" s="75"/>
      <c r="BE99" s="75"/>
      <c r="BF99" s="162"/>
      <c r="BG99" s="162"/>
      <c r="BH99" s="162"/>
      <c r="BI99" s="163"/>
      <c r="BJ99" s="153"/>
      <c r="BK99" s="153"/>
      <c r="BL99" s="153"/>
      <c r="BM99" s="147">
        <f t="shared" si="21"/>
        <v>5884.2525000000014</v>
      </c>
      <c r="BN99" s="70">
        <f t="shared" si="22"/>
        <v>107022.60750000003</v>
      </c>
      <c r="BO99" s="24"/>
    </row>
    <row r="100" spans="1:67" s="81" customFormat="1" ht="18" customHeight="1" x14ac:dyDescent="0.35">
      <c r="A100" s="59">
        <v>86</v>
      </c>
      <c r="B100" s="60" t="s">
        <v>289</v>
      </c>
      <c r="C100" s="85" t="s">
        <v>294</v>
      </c>
      <c r="D100" s="62" t="s">
        <v>82</v>
      </c>
      <c r="E100" s="83" t="s">
        <v>238</v>
      </c>
      <c r="F100" s="33" t="s">
        <v>241</v>
      </c>
      <c r="G100" s="37" t="s">
        <v>243</v>
      </c>
      <c r="H100" s="29"/>
      <c r="I100" s="66" t="s">
        <v>16</v>
      </c>
      <c r="J100" s="97">
        <v>4.0999999999999996</v>
      </c>
      <c r="K100" s="67">
        <f t="shared" si="23"/>
        <v>145115.4</v>
      </c>
      <c r="L100" s="68">
        <v>1</v>
      </c>
      <c r="M100" s="69"/>
      <c r="N100" s="69"/>
      <c r="O100" s="69">
        <v>1</v>
      </c>
      <c r="P100" s="141">
        <f t="shared" si="24"/>
        <v>0</v>
      </c>
      <c r="Q100" s="141">
        <f t="shared" si="25"/>
        <v>0</v>
      </c>
      <c r="R100" s="141">
        <f t="shared" si="26"/>
        <v>9069.7124999999996</v>
      </c>
      <c r="S100" s="69"/>
      <c r="T100" s="141">
        <f t="shared" si="27"/>
        <v>0</v>
      </c>
      <c r="U100" s="69"/>
      <c r="V100" s="147">
        <f t="shared" si="28"/>
        <v>0</v>
      </c>
      <c r="W100" s="69">
        <v>1</v>
      </c>
      <c r="X100" s="147">
        <f t="shared" si="29"/>
        <v>221.21250000000001</v>
      </c>
      <c r="Y100" s="71"/>
      <c r="Z100" s="149"/>
      <c r="AA100" s="174"/>
      <c r="AB100" s="141">
        <f t="shared" si="30"/>
        <v>0</v>
      </c>
      <c r="AC100" s="69"/>
      <c r="AD100" s="147">
        <f t="shared" si="31"/>
        <v>0</v>
      </c>
      <c r="AE100" s="85"/>
      <c r="AF100" s="147">
        <f t="shared" si="32"/>
        <v>0</v>
      </c>
      <c r="AG100" s="74"/>
      <c r="AH100" s="147">
        <f t="shared" si="33"/>
        <v>0</v>
      </c>
      <c r="AI100" s="75"/>
      <c r="AJ100" s="147">
        <f t="shared" si="34"/>
        <v>0</v>
      </c>
      <c r="AK100" s="76"/>
      <c r="AL100" s="147">
        <f t="shared" si="35"/>
        <v>0</v>
      </c>
      <c r="AM100" s="76"/>
      <c r="AN100" s="147">
        <f t="shared" si="36"/>
        <v>0</v>
      </c>
      <c r="AO100" s="76"/>
      <c r="AP100" s="147">
        <f t="shared" si="37"/>
        <v>0</v>
      </c>
      <c r="AQ100" s="76"/>
      <c r="AR100" s="147">
        <f t="shared" si="38"/>
        <v>0</v>
      </c>
      <c r="AS100" s="95">
        <v>0</v>
      </c>
      <c r="AT100" s="147">
        <f t="shared" si="39"/>
        <v>0</v>
      </c>
      <c r="AU100" s="77"/>
      <c r="AV100" s="77"/>
      <c r="AW100" s="77"/>
      <c r="AX100" s="78"/>
      <c r="AY100" s="77"/>
      <c r="AZ100" s="77"/>
      <c r="BA100" s="113"/>
      <c r="BB100" s="113"/>
      <c r="BC100" s="113"/>
      <c r="BD100" s="75"/>
      <c r="BE100" s="75"/>
      <c r="BF100" s="162"/>
      <c r="BG100" s="162"/>
      <c r="BH100" s="162"/>
      <c r="BI100" s="163"/>
      <c r="BJ100" s="153"/>
      <c r="BK100" s="153"/>
      <c r="BL100" s="153"/>
      <c r="BM100" s="147">
        <f t="shared" si="21"/>
        <v>906.97125000000005</v>
      </c>
      <c r="BN100" s="70">
        <f t="shared" si="22"/>
        <v>10197.89625</v>
      </c>
      <c r="BO100" s="24"/>
    </row>
    <row r="101" spans="1:67" s="54" customFormat="1" ht="18" customHeight="1" x14ac:dyDescent="0.35">
      <c r="A101" s="48">
        <v>87</v>
      </c>
      <c r="B101" s="32" t="s">
        <v>138</v>
      </c>
      <c r="C101" s="35" t="s">
        <v>76</v>
      </c>
      <c r="D101" s="33" t="s">
        <v>82</v>
      </c>
      <c r="E101" s="49" t="s">
        <v>90</v>
      </c>
      <c r="F101" s="33" t="s">
        <v>112</v>
      </c>
      <c r="G101" s="84" t="s">
        <v>129</v>
      </c>
      <c r="H101" s="29"/>
      <c r="I101" s="38" t="s">
        <v>131</v>
      </c>
      <c r="J101" s="31">
        <v>5.2</v>
      </c>
      <c r="K101" s="67">
        <f t="shared" si="23"/>
        <v>184048.80000000002</v>
      </c>
      <c r="L101" s="39">
        <v>10</v>
      </c>
      <c r="M101" s="69">
        <v>7</v>
      </c>
      <c r="N101" s="44">
        <v>3</v>
      </c>
      <c r="O101" s="44"/>
      <c r="P101" s="141">
        <f t="shared" si="24"/>
        <v>80521.350000000006</v>
      </c>
      <c r="Q101" s="141">
        <f t="shared" si="25"/>
        <v>34509.15</v>
      </c>
      <c r="R101" s="141">
        <f t="shared" si="26"/>
        <v>0</v>
      </c>
      <c r="S101" s="69">
        <v>7</v>
      </c>
      <c r="T101" s="141">
        <f t="shared" si="27"/>
        <v>1548.4875000000002</v>
      </c>
      <c r="U101" s="44">
        <v>3</v>
      </c>
      <c r="V101" s="147">
        <f t="shared" si="28"/>
        <v>663.63750000000005</v>
      </c>
      <c r="W101" s="44"/>
      <c r="X101" s="147">
        <f t="shared" si="29"/>
        <v>0</v>
      </c>
      <c r="Y101" s="50"/>
      <c r="Z101" s="149"/>
      <c r="AA101" s="171"/>
      <c r="AB101" s="141">
        <f t="shared" si="30"/>
        <v>0</v>
      </c>
      <c r="AC101" s="69">
        <v>10</v>
      </c>
      <c r="AD101" s="147">
        <f t="shared" si="31"/>
        <v>40260.675000000003</v>
      </c>
      <c r="AE101" s="73"/>
      <c r="AF101" s="147">
        <f t="shared" si="32"/>
        <v>0</v>
      </c>
      <c r="AG101" s="74"/>
      <c r="AH101" s="147">
        <f t="shared" si="33"/>
        <v>0</v>
      </c>
      <c r="AI101" s="75"/>
      <c r="AJ101" s="147">
        <f t="shared" si="34"/>
        <v>0</v>
      </c>
      <c r="AK101" s="76"/>
      <c r="AL101" s="147">
        <f t="shared" si="35"/>
        <v>0</v>
      </c>
      <c r="AM101" s="47"/>
      <c r="AN101" s="147">
        <f t="shared" si="36"/>
        <v>0</v>
      </c>
      <c r="AO101" s="47"/>
      <c r="AP101" s="147">
        <f t="shared" si="37"/>
        <v>0</v>
      </c>
      <c r="AQ101" s="47"/>
      <c r="AR101" s="147">
        <f t="shared" si="38"/>
        <v>0</v>
      </c>
      <c r="AS101" s="95">
        <v>2</v>
      </c>
      <c r="AT101" s="147">
        <f t="shared" si="39"/>
        <v>6901.8300000000008</v>
      </c>
      <c r="AU101" s="51"/>
      <c r="AV101" s="51"/>
      <c r="AW101" s="51"/>
      <c r="AX101" s="52"/>
      <c r="AY101" s="51"/>
      <c r="AZ101" s="51"/>
      <c r="BA101" s="56"/>
      <c r="BB101" s="56"/>
      <c r="BC101" s="56"/>
      <c r="BD101" s="75"/>
      <c r="BE101" s="75"/>
      <c r="BF101" s="162"/>
      <c r="BG101" s="162"/>
      <c r="BH101" s="162"/>
      <c r="BI101" s="163"/>
      <c r="BJ101" s="153"/>
      <c r="BK101" s="153"/>
      <c r="BL101" s="153"/>
      <c r="BM101" s="147">
        <f t="shared" si="21"/>
        <v>11503.050000000001</v>
      </c>
      <c r="BN101" s="70">
        <f t="shared" si="22"/>
        <v>175908.17999999996</v>
      </c>
      <c r="BO101" s="1"/>
    </row>
    <row r="102" spans="1:67" s="17" customFormat="1" ht="18" customHeight="1" x14ac:dyDescent="0.25">
      <c r="A102" s="28"/>
      <c r="B102" s="18" t="s">
        <v>139</v>
      </c>
      <c r="C102" s="18"/>
      <c r="D102" s="18"/>
      <c r="E102" s="18"/>
      <c r="F102" s="19"/>
      <c r="G102" s="18"/>
      <c r="H102" s="18"/>
      <c r="I102" s="18"/>
      <c r="J102" s="41"/>
      <c r="K102" s="29"/>
      <c r="L102" s="40">
        <f>SUM(L14:L101)</f>
        <v>1496</v>
      </c>
      <c r="M102" s="167">
        <f>SUM(M14:M101)</f>
        <v>492</v>
      </c>
      <c r="N102" s="167">
        <f>SUM(N14:N101)</f>
        <v>765</v>
      </c>
      <c r="O102" s="167">
        <f>SUM(O14:O101)</f>
        <v>239</v>
      </c>
      <c r="P102" s="167">
        <f t="shared" ref="P102:BN102" si="40">SUM(P14:P101)</f>
        <v>5342193.3899999997</v>
      </c>
      <c r="Q102" s="167">
        <f t="shared" si="40"/>
        <v>8425867.9884375017</v>
      </c>
      <c r="R102" s="167">
        <f t="shared" si="40"/>
        <v>2655125.1524999999</v>
      </c>
      <c r="S102" s="167">
        <f t="shared" si="40"/>
        <v>492</v>
      </c>
      <c r="T102" s="167">
        <f t="shared" si="40"/>
        <v>108836.55000000002</v>
      </c>
      <c r="U102" s="167">
        <f t="shared" si="40"/>
        <v>764.75</v>
      </c>
      <c r="V102" s="167">
        <f t="shared" si="40"/>
        <v>169172.25937500002</v>
      </c>
      <c r="W102" s="167">
        <f t="shared" si="40"/>
        <v>239</v>
      </c>
      <c r="X102" s="167">
        <f t="shared" si="40"/>
        <v>52869.787500000013</v>
      </c>
      <c r="Y102" s="167">
        <f t="shared" si="40"/>
        <v>0</v>
      </c>
      <c r="Z102" s="167">
        <f t="shared" si="40"/>
        <v>0</v>
      </c>
      <c r="AA102" s="167">
        <f t="shared" si="40"/>
        <v>629.5</v>
      </c>
      <c r="AB102" s="167">
        <f t="shared" si="40"/>
        <v>2914178.2627499993</v>
      </c>
      <c r="AC102" s="167">
        <f t="shared" si="40"/>
        <v>381</v>
      </c>
      <c r="AD102" s="167">
        <f t="shared" si="40"/>
        <v>1459433.9838750004</v>
      </c>
      <c r="AE102" s="167">
        <f t="shared" si="40"/>
        <v>347.75</v>
      </c>
      <c r="AF102" s="167">
        <f t="shared" si="40"/>
        <v>1090681.594875</v>
      </c>
      <c r="AG102" s="167">
        <f t="shared" si="40"/>
        <v>180</v>
      </c>
      <c r="AH102" s="167">
        <f t="shared" si="40"/>
        <v>79636.500000000015</v>
      </c>
      <c r="AI102" s="167">
        <f t="shared" si="40"/>
        <v>37</v>
      </c>
      <c r="AJ102" s="167">
        <f t="shared" si="40"/>
        <v>20462.15625</v>
      </c>
      <c r="AK102" s="167">
        <f t="shared" si="40"/>
        <v>200</v>
      </c>
      <c r="AL102" s="167">
        <f t="shared" si="40"/>
        <v>88485</v>
      </c>
      <c r="AM102" s="167">
        <f t="shared" si="40"/>
        <v>194</v>
      </c>
      <c r="AN102" s="167">
        <f t="shared" si="40"/>
        <v>107288.0625</v>
      </c>
      <c r="AO102" s="167">
        <f t="shared" si="40"/>
        <v>71</v>
      </c>
      <c r="AP102" s="167">
        <f t="shared" si="40"/>
        <v>31412.175000000003</v>
      </c>
      <c r="AQ102" s="167">
        <f t="shared" si="40"/>
        <v>41</v>
      </c>
      <c r="AR102" s="167">
        <f t="shared" si="40"/>
        <v>22674.28125</v>
      </c>
      <c r="AS102" s="167">
        <f t="shared" si="40"/>
        <v>1124</v>
      </c>
      <c r="AT102" s="167">
        <f t="shared" si="40"/>
        <v>3724605.7413749979</v>
      </c>
      <c r="AU102" s="167">
        <f t="shared" si="40"/>
        <v>0</v>
      </c>
      <c r="AV102" s="167">
        <f t="shared" si="40"/>
        <v>0</v>
      </c>
      <c r="AW102" s="167">
        <f t="shared" si="40"/>
        <v>0</v>
      </c>
      <c r="AX102" s="167">
        <f t="shared" si="40"/>
        <v>0</v>
      </c>
      <c r="AY102" s="167">
        <f t="shared" si="40"/>
        <v>0</v>
      </c>
      <c r="AZ102" s="167">
        <f t="shared" si="40"/>
        <v>0</v>
      </c>
      <c r="BA102" s="167">
        <f t="shared" si="40"/>
        <v>0</v>
      </c>
      <c r="BB102" s="167">
        <f t="shared" si="40"/>
        <v>0</v>
      </c>
      <c r="BC102" s="167">
        <f t="shared" si="40"/>
        <v>0</v>
      </c>
      <c r="BD102" s="167">
        <f t="shared" si="40"/>
        <v>0</v>
      </c>
      <c r="BE102" s="167"/>
      <c r="BF102" s="167">
        <f t="shared" si="40"/>
        <v>132720</v>
      </c>
      <c r="BG102" s="167">
        <f t="shared" si="40"/>
        <v>212360</v>
      </c>
      <c r="BH102" s="167">
        <f t="shared" si="40"/>
        <v>63708</v>
      </c>
      <c r="BI102" s="167">
        <f t="shared" si="40"/>
        <v>74319.399999999994</v>
      </c>
      <c r="BJ102" s="167">
        <f t="shared" si="40"/>
        <v>259500</v>
      </c>
      <c r="BK102" s="167">
        <f t="shared" si="40"/>
        <v>53091</v>
      </c>
      <c r="BL102" s="167">
        <f t="shared" si="40"/>
        <v>88485</v>
      </c>
      <c r="BM102" s="167">
        <f t="shared" si="40"/>
        <v>1642318.6530937501</v>
      </c>
      <c r="BN102" s="167">
        <f t="shared" si="40"/>
        <v>28819424.938781247</v>
      </c>
      <c r="BO102" s="1"/>
    </row>
    <row r="103" spans="1:67" s="17" customFormat="1" ht="18" customHeight="1" x14ac:dyDescent="0.35">
      <c r="B103" s="20"/>
      <c r="C103" s="20"/>
      <c r="D103" s="20"/>
      <c r="E103" s="20"/>
      <c r="F103" s="21"/>
      <c r="G103" s="20"/>
      <c r="H103" s="20"/>
      <c r="I103" s="20"/>
      <c r="J103" s="42"/>
      <c r="K103" s="22"/>
      <c r="L103" s="23"/>
      <c r="M103" s="80">
        <v>492</v>
      </c>
      <c r="N103" s="80">
        <v>765</v>
      </c>
      <c r="O103" s="80">
        <v>239</v>
      </c>
      <c r="P103" s="166">
        <v>1496</v>
      </c>
      <c r="Q103" s="142"/>
      <c r="R103" s="142"/>
      <c r="S103" s="107"/>
      <c r="T103" s="145"/>
      <c r="U103" s="26"/>
      <c r="V103" s="148"/>
      <c r="W103" s="26"/>
      <c r="X103" s="148"/>
      <c r="Y103" s="26"/>
      <c r="Z103" s="148"/>
      <c r="AA103" s="175"/>
      <c r="AB103" s="148"/>
      <c r="AC103" s="175"/>
      <c r="AD103" s="148"/>
      <c r="AE103" s="92"/>
      <c r="AF103" s="148"/>
      <c r="AG103" s="92"/>
      <c r="AH103" s="142"/>
      <c r="AI103" s="92"/>
      <c r="AJ103" s="142"/>
      <c r="AK103" s="92"/>
      <c r="AL103" s="142"/>
      <c r="AM103" s="26"/>
      <c r="AN103" s="142"/>
      <c r="AO103" s="26"/>
      <c r="AP103" s="142"/>
      <c r="AQ103" s="26"/>
      <c r="AR103" s="142"/>
      <c r="AS103" s="95"/>
      <c r="AT103" s="142"/>
      <c r="AU103" s="24"/>
      <c r="AV103" s="24"/>
      <c r="AW103" s="24"/>
      <c r="AX103" s="27"/>
      <c r="AY103" s="24"/>
      <c r="AZ103" s="24"/>
      <c r="BA103" s="25"/>
      <c r="BB103" s="25"/>
      <c r="BC103" s="25"/>
      <c r="BD103" s="112"/>
      <c r="BE103" s="112"/>
      <c r="BF103" s="164"/>
      <c r="BG103" s="142"/>
      <c r="BH103" s="142"/>
      <c r="BI103" s="142"/>
      <c r="BJ103" s="164"/>
      <c r="BK103" s="164"/>
      <c r="BL103" s="164"/>
      <c r="BM103" s="164"/>
      <c r="BN103" s="24"/>
      <c r="BO103" s="1"/>
    </row>
    <row r="104" spans="1:67" x14ac:dyDescent="0.35">
      <c r="B104" s="265" t="s">
        <v>177</v>
      </c>
      <c r="C104" s="265"/>
      <c r="D104" s="267"/>
      <c r="E104" s="267"/>
      <c r="F104" s="265"/>
      <c r="G104" s="267"/>
      <c r="H104" s="267"/>
      <c r="I104" s="267"/>
      <c r="J104" s="267"/>
      <c r="M104" s="106"/>
      <c r="N104" s="43"/>
      <c r="O104" s="43"/>
      <c r="P104" s="143"/>
      <c r="BD104" s="110">
        <v>41</v>
      </c>
      <c r="BF104" s="165"/>
      <c r="BG104" s="165"/>
      <c r="BH104" s="165"/>
      <c r="BI104" s="165"/>
      <c r="BJ104" s="165"/>
      <c r="BK104" s="165"/>
      <c r="BL104" s="165"/>
      <c r="BM104" s="165"/>
      <c r="BN104" s="135"/>
    </row>
    <row r="105" spans="1:67" x14ac:dyDescent="0.35">
      <c r="M105" s="138"/>
      <c r="N105" s="57"/>
      <c r="O105" s="57"/>
      <c r="P105" s="144"/>
      <c r="BN105" s="7"/>
    </row>
    <row r="106" spans="1:67" x14ac:dyDescent="0.35">
      <c r="B106" s="265" t="s">
        <v>372</v>
      </c>
      <c r="C106" s="266"/>
      <c r="D106" s="267"/>
      <c r="E106" s="267"/>
      <c r="F106" s="266"/>
      <c r="G106" s="267"/>
      <c r="H106" s="12"/>
      <c r="I106" s="12"/>
      <c r="K106" s="5"/>
      <c r="BN106" s="7"/>
    </row>
    <row r="109" spans="1:67" x14ac:dyDescent="0.35">
      <c r="BN109" s="58"/>
    </row>
  </sheetData>
  <mergeCells count="35">
    <mergeCell ref="AO12:AR12"/>
    <mergeCell ref="BN11:BN13"/>
    <mergeCell ref="AZ11:BB12"/>
    <mergeCell ref="BK11:BK13"/>
    <mergeCell ref="BL11:BL13"/>
    <mergeCell ref="BM11:BM13"/>
    <mergeCell ref="AS11:AT12"/>
    <mergeCell ref="BE11:BE13"/>
    <mergeCell ref="BC11:BD12"/>
    <mergeCell ref="BF11:BI12"/>
    <mergeCell ref="AU11:AY11"/>
    <mergeCell ref="AY12:AY13"/>
    <mergeCell ref="AU12:AU13"/>
    <mergeCell ref="AV12:AW12"/>
    <mergeCell ref="AX12:AX13"/>
    <mergeCell ref="A11:A13"/>
    <mergeCell ref="B11:B13"/>
    <mergeCell ref="C11:C13"/>
    <mergeCell ref="D11:D13"/>
    <mergeCell ref="E11:E13"/>
    <mergeCell ref="AG12:AJ12"/>
    <mergeCell ref="AK12:AN12"/>
    <mergeCell ref="B106:G106"/>
    <mergeCell ref="B104:J104"/>
    <mergeCell ref="Y11:AF12"/>
    <mergeCell ref="F11:F13"/>
    <mergeCell ref="G11:G13"/>
    <mergeCell ref="H11:H13"/>
    <mergeCell ref="L11:L13"/>
    <mergeCell ref="M11:O12"/>
    <mergeCell ref="P11:R12"/>
    <mergeCell ref="S11:X12"/>
    <mergeCell ref="I11:I13"/>
    <mergeCell ref="J11:J13"/>
    <mergeCell ref="K11:K13"/>
  </mergeCells>
  <pageMargins left="0.25" right="0.25" top="0.75" bottom="0.75" header="0.3" footer="0.3"/>
  <pageSetup paperSize="9" scale="67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тарификация</vt:lpstr>
      <vt:lpstr>тарификация!Область_печати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2026-09-21T12:04:09Z</dcterms:modified>
</cp:coreProperties>
</file>